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проект на октябрь 2025\ПРОЕКТ решения на октябрь 2025\Приложения к проекту решения\"/>
    </mc:Choice>
  </mc:AlternateContent>
  <bookViews>
    <workbookView xWindow="-15" yWindow="765" windowWidth="15255" windowHeight="11130"/>
  </bookViews>
  <sheets>
    <sheet name="2025" sheetId="19" r:id="rId1"/>
  </sheets>
  <definedNames>
    <definedName name="_xlnm._FilterDatabase" localSheetId="0" hidden="1">'2025'!$A$59:$I$82</definedName>
    <definedName name="_xlnm.Print_Titles" localSheetId="0">'2025'!$7:$7</definedName>
    <definedName name="_xlnm.Print_Area" localSheetId="0">'2025'!$A$1:$E$169</definedName>
  </definedNames>
  <calcPr calcId="152511"/>
</workbook>
</file>

<file path=xl/calcChain.xml><?xml version="1.0" encoding="utf-8"?>
<calcChain xmlns="http://schemas.openxmlformats.org/spreadsheetml/2006/main">
  <c r="D11" i="19" l="1"/>
  <c r="D121" i="19" l="1"/>
  <c r="C154" i="19" l="1"/>
  <c r="C101" i="19"/>
  <c r="C43" i="19" l="1"/>
  <c r="C53" i="19"/>
  <c r="C51" i="19"/>
  <c r="C65" i="19" l="1"/>
  <c r="C66" i="19"/>
  <c r="C124" i="19"/>
  <c r="C149" i="19" l="1"/>
  <c r="C161" i="19"/>
  <c r="C128" i="19"/>
  <c r="C119" i="19"/>
  <c r="C105" i="19"/>
  <c r="C103" i="19"/>
  <c r="C96" i="19"/>
  <c r="C84" i="19"/>
  <c r="C76" i="19"/>
  <c r="C131" i="19" l="1"/>
  <c r="C126" i="19"/>
  <c r="D50" i="19" l="1"/>
  <c r="E50" i="19"/>
  <c r="C50" i="19"/>
  <c r="D126" i="19" l="1"/>
  <c r="C135" i="19" l="1"/>
  <c r="D120" i="19" l="1"/>
  <c r="D124" i="19"/>
  <c r="D196" i="19" s="1"/>
  <c r="C196" i="19" l="1"/>
  <c r="D195" i="19"/>
  <c r="E195" i="19"/>
  <c r="C164" i="19"/>
  <c r="C162" i="19"/>
  <c r="C195" i="19" s="1"/>
  <c r="C120" i="19" l="1"/>
  <c r="D173" i="19" l="1"/>
  <c r="E173" i="19"/>
  <c r="D174" i="19"/>
  <c r="E174" i="19"/>
  <c r="D175" i="19"/>
  <c r="E175" i="19"/>
  <c r="D176" i="19"/>
  <c r="E176" i="19"/>
  <c r="D177" i="19"/>
  <c r="E177" i="19"/>
  <c r="D178" i="19"/>
  <c r="E178" i="19"/>
  <c r="D179" i="19"/>
  <c r="E179" i="19"/>
  <c r="D181" i="19"/>
  <c r="E181" i="19"/>
  <c r="D182" i="19"/>
  <c r="E182" i="19"/>
  <c r="D183" i="19"/>
  <c r="E183" i="19"/>
  <c r="D184" i="19"/>
  <c r="E184" i="19"/>
  <c r="D185" i="19"/>
  <c r="E185" i="19"/>
  <c r="D186" i="19"/>
  <c r="E186" i="19"/>
  <c r="D187" i="19"/>
  <c r="E187" i="19"/>
  <c r="D188" i="19"/>
  <c r="E188" i="19"/>
  <c r="D189" i="19"/>
  <c r="E189" i="19"/>
  <c r="D190" i="19"/>
  <c r="E190" i="19"/>
  <c r="D191" i="19"/>
  <c r="E191" i="19"/>
  <c r="D192" i="19"/>
  <c r="E192" i="19"/>
  <c r="D194" i="19"/>
  <c r="E194" i="19"/>
  <c r="E171" i="19"/>
  <c r="D171" i="19"/>
  <c r="D81" i="19" l="1"/>
  <c r="E81" i="19"/>
  <c r="C81" i="19"/>
  <c r="C185" i="19" l="1"/>
  <c r="C194" i="19" l="1"/>
  <c r="C192" i="19"/>
  <c r="C191" i="19"/>
  <c r="C190" i="19"/>
  <c r="C189" i="19"/>
  <c r="C188" i="19"/>
  <c r="C187" i="19"/>
  <c r="C186" i="19"/>
  <c r="C184" i="19"/>
  <c r="C183" i="19"/>
  <c r="C182" i="19"/>
  <c r="C181" i="19"/>
  <c r="C179" i="19"/>
  <c r="C178" i="19"/>
  <c r="C177" i="19"/>
  <c r="C176" i="19"/>
  <c r="C175" i="19"/>
  <c r="C174" i="19"/>
  <c r="C173" i="19"/>
  <c r="C171" i="19"/>
  <c r="D160" i="19"/>
  <c r="E160" i="19"/>
  <c r="C160" i="19"/>
  <c r="D150" i="19"/>
  <c r="E150" i="19"/>
  <c r="C150" i="19"/>
  <c r="D127" i="19"/>
  <c r="E127" i="19"/>
  <c r="C127" i="19"/>
  <c r="D107" i="19"/>
  <c r="E107" i="19"/>
  <c r="C107" i="19"/>
  <c r="E104" i="19"/>
  <c r="C64" i="19"/>
  <c r="D79" i="19" l="1"/>
  <c r="E79" i="19"/>
  <c r="C79" i="19"/>
  <c r="E27" i="19" l="1"/>
  <c r="D10" i="19" l="1"/>
  <c r="E10" i="19"/>
  <c r="C10" i="19"/>
  <c r="D27" i="19" l="1"/>
  <c r="C27" i="19"/>
  <c r="C97" i="19" l="1"/>
  <c r="E97" i="19"/>
  <c r="D97" i="19"/>
  <c r="C95" i="19"/>
  <c r="E95" i="19"/>
  <c r="D95" i="19"/>
  <c r="E58" i="19" l="1"/>
  <c r="D58" i="19"/>
  <c r="C58" i="19"/>
  <c r="D39" i="19" l="1"/>
  <c r="E39" i="19"/>
  <c r="C39" i="19"/>
  <c r="D52" i="19" l="1"/>
  <c r="E52" i="19"/>
  <c r="C52" i="19"/>
  <c r="D102" i="19" l="1"/>
  <c r="E102" i="19"/>
  <c r="C102" i="19"/>
  <c r="D104" i="19"/>
  <c r="C104" i="19"/>
  <c r="D125" i="19"/>
  <c r="E125" i="19"/>
  <c r="E124" i="19" s="1"/>
  <c r="C125" i="19"/>
  <c r="D153" i="19"/>
  <c r="E153" i="19"/>
  <c r="C153" i="19"/>
  <c r="D148" i="19"/>
  <c r="E148" i="19"/>
  <c r="C148" i="19"/>
  <c r="D146" i="19"/>
  <c r="E146" i="19"/>
  <c r="C146" i="19"/>
  <c r="D144" i="19"/>
  <c r="E144" i="19"/>
  <c r="C144" i="19"/>
  <c r="E196" i="19" l="1"/>
  <c r="E120" i="19"/>
  <c r="D142" i="19"/>
  <c r="E142" i="19"/>
  <c r="D140" i="19"/>
  <c r="E140" i="19"/>
  <c r="D138" i="19"/>
  <c r="E138" i="19"/>
  <c r="C142" i="19"/>
  <c r="C140" i="19" l="1"/>
  <c r="C138" i="19" l="1"/>
  <c r="D111" i="19" l="1"/>
  <c r="E111" i="19"/>
  <c r="E180" i="19" s="1"/>
  <c r="C111" i="19"/>
  <c r="C180" i="19" s="1"/>
  <c r="D180" i="19" l="1"/>
  <c r="D136" i="19"/>
  <c r="E136" i="19"/>
  <c r="C136" i="19"/>
  <c r="D134" i="19"/>
  <c r="E134" i="19"/>
  <c r="C134" i="19"/>
  <c r="D158" i="19"/>
  <c r="E158" i="19"/>
  <c r="C158" i="19"/>
  <c r="D42" i="19" l="1"/>
  <c r="E42" i="19"/>
  <c r="C42" i="19"/>
  <c r="D48" i="19"/>
  <c r="E48" i="19"/>
  <c r="C48" i="19"/>
  <c r="E41" i="19" l="1"/>
  <c r="D41" i="19"/>
  <c r="C41" i="19"/>
  <c r="D26" i="19"/>
  <c r="E26" i="19"/>
  <c r="C26" i="19"/>
  <c r="D36" i="19" l="1"/>
  <c r="E36" i="19"/>
  <c r="C36" i="19"/>
  <c r="C33" i="19"/>
  <c r="C57" i="19" s="1"/>
  <c r="D33" i="19"/>
  <c r="C30" i="19" l="1"/>
  <c r="C9" i="19" s="1"/>
  <c r="C8" i="19" s="1"/>
  <c r="D30" i="19"/>
  <c r="E33" i="19"/>
  <c r="E30" i="19" s="1"/>
  <c r="E9" i="19" l="1"/>
  <c r="D9" i="19"/>
  <c r="D57" i="19"/>
  <c r="E57" i="19"/>
  <c r="E8" i="19" l="1"/>
  <c r="D8" i="19"/>
  <c r="D156" i="19" l="1"/>
  <c r="D155" i="19" s="1"/>
  <c r="E156" i="19"/>
  <c r="E155" i="19" s="1"/>
  <c r="C156" i="19"/>
  <c r="C155" i="19" s="1"/>
  <c r="D131" i="19"/>
  <c r="D193" i="19" s="1"/>
  <c r="D197" i="19" s="1"/>
  <c r="D198" i="19" s="1"/>
  <c r="E131" i="19"/>
  <c r="E193" i="19" s="1"/>
  <c r="C193" i="19"/>
  <c r="C197" i="19" s="1"/>
  <c r="E197" i="19" l="1"/>
  <c r="E198" i="19" s="1"/>
  <c r="D93" i="19"/>
  <c r="E93" i="19"/>
  <c r="C93" i="19"/>
  <c r="E118" i="19" l="1"/>
  <c r="D118" i="19"/>
  <c r="E116" i="19"/>
  <c r="D116" i="19"/>
  <c r="E114" i="19"/>
  <c r="D114" i="19"/>
  <c r="E109" i="19"/>
  <c r="D109" i="19"/>
  <c r="E100" i="19"/>
  <c r="D100" i="19"/>
  <c r="E91" i="19"/>
  <c r="D91" i="19"/>
  <c r="E89" i="19"/>
  <c r="D89" i="19"/>
  <c r="E87" i="19"/>
  <c r="D87" i="19"/>
  <c r="E85" i="19"/>
  <c r="D85" i="19"/>
  <c r="E83" i="19"/>
  <c r="D83" i="19"/>
  <c r="E77" i="19"/>
  <c r="D77" i="19"/>
  <c r="E75" i="19"/>
  <c r="D75" i="19"/>
  <c r="E73" i="19"/>
  <c r="D73" i="19"/>
  <c r="E71" i="19"/>
  <c r="D71" i="19"/>
  <c r="E68" i="19"/>
  <c r="D68" i="19"/>
  <c r="E64" i="19"/>
  <c r="D64" i="19"/>
  <c r="D63" i="19" s="1"/>
  <c r="D99" i="19" l="1"/>
  <c r="D59" i="19" s="1"/>
  <c r="E63" i="19"/>
  <c r="E99" i="19"/>
  <c r="D169" i="19" l="1"/>
  <c r="E59" i="19"/>
  <c r="E169" i="19"/>
  <c r="C100" i="19" l="1"/>
  <c r="C116" i="19" l="1"/>
  <c r="C114" i="19"/>
  <c r="C109" i="19"/>
  <c r="C91" i="19"/>
  <c r="C85" i="19"/>
  <c r="C77" i="19"/>
  <c r="C75" i="19"/>
  <c r="C73" i="19"/>
  <c r="C68" i="19" l="1"/>
  <c r="C118" i="19" l="1"/>
  <c r="C99" i="19" s="1"/>
  <c r="C89" i="19"/>
  <c r="C87" i="19"/>
  <c r="C83" i="19"/>
  <c r="C71" i="19" l="1"/>
  <c r="C63" i="19" l="1"/>
  <c r="C169" i="19" l="1"/>
  <c r="C59" i="19"/>
</calcChain>
</file>

<file path=xl/sharedStrings.xml><?xml version="1.0" encoding="utf-8"?>
<sst xmlns="http://schemas.openxmlformats.org/spreadsheetml/2006/main" count="264" uniqueCount="202">
  <si>
    <t>Штрафные санкции, возмещение ущерба</t>
  </si>
  <si>
    <t>Государственная пошлина</t>
  </si>
  <si>
    <t>Единый сельскохозяйственный налог</t>
  </si>
  <si>
    <t>Платежи при пользовании природными ресурсами</t>
  </si>
  <si>
    <t>Доходы от продажи материальных и нематериальных активов</t>
  </si>
  <si>
    <t>Наименование</t>
  </si>
  <si>
    <t>Доходы от оказания платных услуг и компенсации затрат государства</t>
  </si>
  <si>
    <t>Налоговые и неналоговые доходы</t>
  </si>
  <si>
    <t>Тыс.руб.</t>
  </si>
  <si>
    <t>Транспортный налог</t>
  </si>
  <si>
    <t xml:space="preserve">Земельный налог </t>
  </si>
  <si>
    <t xml:space="preserve">Субвенция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t>
  </si>
  <si>
    <t>Субвенция на реализацию Закона Сахалинской области "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</si>
  <si>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Субвенция на реализацию Закона Сахалинской области "Об  административных комиссиях в Сахалинской области"</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</si>
  <si>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</si>
  <si>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 xml:space="preserve">Субвенция на реализацию Закона Сахалинской области "О дополнительных мерах социальной поддержки отдельной категории педагогических работников ,  проживающих и работающих в Сахалинской области" </t>
  </si>
  <si>
    <t>Субвенция на реализацию Закона Сахалинской области "О  социальной поддержке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</si>
  <si>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t>
  </si>
  <si>
    <t>Субвенция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занятости несовершеннолетних граждан в возрасте от 14 до 18 лет в свободное от учебы время"</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</si>
  <si>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</si>
  <si>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Приложение № 1</t>
  </si>
  <si>
    <t>Итого доходов</t>
  </si>
  <si>
    <t>Субвенции  - всего, в том числе</t>
  </si>
  <si>
    <t xml:space="preserve">Субсидии -всего, в том числе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</si>
  <si>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</si>
  <si>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Субвенция из областного бюджета Сахалинской области,  за счет субвенции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</si>
  <si>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городских округов от возврата  организациями остатков субсидий прошлых лет</t>
  </si>
  <si>
    <t>000 218 0000 00 0000 150</t>
  </si>
  <si>
    <t>Субвенция муниципальным образованиям Сахалинской области на реализацию Закона Сахалинской области "Об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t>
  </si>
  <si>
    <t xml:space="preserve">       К О Д</t>
  </si>
  <si>
    <t xml:space="preserve">Субвенция муниципальным образованиям Сахалинской области на реализацию Закона Сахалинской области "О социальной поддержке граждан, являющихся родителями (законными представителями) детей, посещающих частные организации, осуществляющие присмотр и уход за детьми, и о наделении органов местного самоуправления государственными полномочиями Сахалинской области по предоставлению социальной поддержки" </t>
  </si>
  <si>
    <t>Субсидия муниципальным образованиям на поддержку муниципальных программ формирования современной городской среды</t>
  </si>
  <si>
    <t>Субсидия муниципальным образованиям Сахалинской области на развитие культуры</t>
  </si>
  <si>
    <t>Субсидия муниципальным образованиям Сахалинской области на развитие образования</t>
  </si>
  <si>
    <t>Субсидия муниципальным образованиям Сахалинской области на обеспечение населения качественным жильем</t>
  </si>
  <si>
    <t>Субсидия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</si>
  <si>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Субсидия муниципальным образованиям Сахалинской области на организацию электро-, тепло-, газоснабжения</t>
  </si>
  <si>
    <t>Субсидия муниципальным образованиям Сахалинской области на софинансирование расходов муниципальных образований в сфере транспорта и дорожного хозяйства</t>
  </si>
  <si>
    <t>Субсидия муниципальным образованиям Сахалинской области на развитие агропромышленного комплекса</t>
  </si>
  <si>
    <t>Субсидия муниципальным образованиям Сахалинской области на проведение комплексных кадастровых работ</t>
  </si>
  <si>
    <t>Субсидия муниципальным образованиям Сахалинской области на софинансирование капитальных вложений в объекты муниципальной собственности</t>
  </si>
  <si>
    <t>Субсидия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</si>
  <si>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Субсидия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</si>
  <si>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000 207 00000 00 0000 150</t>
  </si>
  <si>
    <t xml:space="preserve">Иные межбюджетные трансферты -всего, в том числе </t>
  </si>
  <si>
    <t>налоговые</t>
  </si>
  <si>
    <t>неналоговые</t>
  </si>
  <si>
    <t xml:space="preserve">Доходы от использования имущества, находящегося в  государственной  и муниципальной собственности, или от деятельности                                           </t>
  </si>
  <si>
    <t xml:space="preserve">Налоги на прибыль, доходы                   </t>
  </si>
  <si>
    <t>Прочие неналоговые</t>
  </si>
  <si>
    <t>114</t>
  </si>
  <si>
    <t xml:space="preserve">Налоги на совокупный доход             </t>
  </si>
  <si>
    <t>Межбюджетные трансферты</t>
  </si>
  <si>
    <t>Налог, взимаемый в связи с применением упрощенной системы налогообложения</t>
  </si>
  <si>
    <t>Налоги на имущество</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</si>
  <si>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</si>
  <si>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</si>
  <si>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</si>
  <si>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000 1 06 02010 02 1000 110</t>
  </si>
  <si>
    <t>000  1 01 02010 01 1000 110</t>
  </si>
  <si>
    <t>000 1 01 02020 01 1000 110</t>
  </si>
  <si>
    <t>000 1 01 02030 01 1000 110</t>
  </si>
  <si>
    <t>000 1 01 02040 01 1000 110</t>
  </si>
  <si>
    <t>000 106 06000 04 1000 110</t>
  </si>
  <si>
    <t>000 105 03000 01 1000 110</t>
  </si>
  <si>
    <t>000 106 04000 02 1000 110</t>
  </si>
  <si>
    <t>000 106 04011 02 1000 110</t>
  </si>
  <si>
    <t>000 106 04012 02 1000 110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</si>
  <si>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</si>
  <si>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000 108 03010 01 0000 110</t>
  </si>
  <si>
    <t xml:space="preserve">Плата за негативное воздействие на окружающую среду
</t>
  </si>
  <si>
    <t>000 112 01000 01 0000 120</t>
  </si>
  <si>
    <t>Налоги на товары (работы, услуги), реализуемые на территории Российской Федерации</t>
  </si>
  <si>
    <t>Субсидия муниципальным образованиям Сахалинской области на обеспечение комплексного развития сельских территорий</t>
  </si>
  <si>
    <t>Субсидия муниципальным образованиям Сахалинской области на реализацию инициативных проектов в Сахалинской области</t>
  </si>
  <si>
    <t xml:space="preserve"> Субсидия муниципальным образованиям Сахалинской области на реализацию мероприятий по созданию условий для управления многоквартирными домами</t>
  </si>
  <si>
    <t>Субсидия муниципальным образованиям Сахалинской области на развитие физической культуры и спорта</t>
  </si>
  <si>
    <t>Субсидия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</si>
  <si>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Субсидия муниципальным образованиям Сахалинской области на создание условий для развития туризма</t>
  </si>
  <si>
    <t>Субсидия муниципальным образованиям Сахалинской области на проведение комплекса мероприятий по уничтожению борщевика Сосновского</t>
  </si>
  <si>
    <t xml:space="preserve">Субсидия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
</t>
  </si>
  <si>
    <t>Субсидия муниципальным образованиям Сахалинской области на софинансирование расходов, связанных с реализацией концессионных соглашений</t>
  </si>
  <si>
    <t>Субсидия муниципальным образованиям Сахалинской области на реализацию мероприятий по рекультивации объектов размещения отходов, земель (территорий) на которых они размещены</t>
  </si>
  <si>
    <t xml:space="preserve">Субсидия муниципальным образованиям Сахалинской области на улучшение жилищных условий молодых семей </t>
  </si>
  <si>
    <t>Межбюджетные трансферты, передаваемые бюджетам городских округов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</si>
  <si>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Возврат прочих остатков субсидий, субвенций и иных межбюджетных трансфертов, имеющих целевое назначение, прошлых лет</t>
  </si>
  <si>
    <t>экологич платежи (048+047)</t>
  </si>
  <si>
    <t>000 1 05 01000 00 0000 110</t>
  </si>
  <si>
    <t>Налог, взимаемый в связи с применением патентной системы налогообложения, зачисляемый в бюджеты муниципальных округов</t>
  </si>
  <si>
    <t>000 1 05 04060 02 0000 110</t>
  </si>
  <si>
    <t>Земельный налог с организаций,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</si>
  <si>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</si>
  <si>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000 1 06 01020 14 0000 110</t>
  </si>
  <si>
    <t xml:space="preserve">000 1 06 06032 14 0000 110
</t>
  </si>
  <si>
    <t>Земельный налог с физических лиц, обладающих земельным участком, расположенным в границах муниципальных округов</t>
  </si>
  <si>
    <t>000 106 06042 14 0000 110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</si>
  <si>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</si>
  <si>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</si>
  <si>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</si>
  <si>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</si>
  <si>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</si>
  <si>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000 1 11 05012 14 0000 120</t>
  </si>
  <si>
    <t xml:space="preserve">000 1 11 05074 14 0000 120
</t>
  </si>
  <si>
    <t>000 1 11 05312 14 0000 120</t>
  </si>
  <si>
    <t>000 1 11 09044 14 0000 120</t>
  </si>
  <si>
    <t>000 1 11 09080 14 0000 120</t>
  </si>
  <si>
    <t>Прочие доходы от компенсации затрат бюджетов муниципальных округов</t>
  </si>
  <si>
    <t>000 1 13 02994 14 0000 130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</si>
  <si>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</si>
  <si>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000 1 14 06012 14 0000 430</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</si>
  <si>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</si>
  <si>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</si>
  <si>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Субвенции бюджетам муниципальных округов на выполнение передаваемых полномочий субъектов Российской Федерации</t>
  </si>
  <si>
    <t>904 2 02 30024 14 0000 150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</si>
  <si>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</si>
  <si>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</si>
  <si>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</si>
  <si>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</si>
  <si>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904 2 02 35120 14 0000 150</t>
  </si>
  <si>
    <t>904 2 02 30029 14 0000 150</t>
  </si>
  <si>
    <t>904 2 02 30027 14 0000 150</t>
  </si>
  <si>
    <t>904 2 02 35082 14 0000 150</t>
  </si>
  <si>
    <t>904 2 02 15002 14 0000 150</t>
  </si>
  <si>
    <t>904 2 02 15001 14 0000 150</t>
  </si>
  <si>
    <t>Прочие субсидии бюджетам муниципальных округов</t>
  </si>
  <si>
    <t>904 2 02 29999 14 0000 150</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</si>
  <si>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</si>
  <si>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программ формирования современной городской среды</t>
  </si>
  <si>
    <t>904 2 02 25555 14 0000 150</t>
  </si>
  <si>
    <t>904 2 02 20077 14 0000 150</t>
  </si>
  <si>
    <t>Субсидии бюджетам муниципальных округов на обеспечение комплексного развития сельских территорий</t>
  </si>
  <si>
    <t>904 2 02 25576 14 0000 150</t>
  </si>
  <si>
    <t>Субсидии бюджетам муниципальных округов на проведение комплексных кадастровых работ</t>
  </si>
  <si>
    <t>904 2 02 25511 14 0000 150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</si>
  <si>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</si>
  <si>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</si>
  <si>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</si>
  <si>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904 2 02 45303 14 0000 150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</si>
  <si>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</si>
  <si>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904 2 02 45179 14 0000 150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</si>
  <si>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</si>
  <si>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обеспечение гос. гарантий реализации прав граждан на получение общедоступного и бесплатного дошкольного образования</t>
  </si>
  <si>
    <t>Прочие субвенции бюджетам муниципальных округов</t>
  </si>
  <si>
    <t>904 2 02 39999 14 0000 150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</si>
  <si>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</si>
  <si>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</si>
  <si>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</si>
  <si>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</si>
  <si>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</si>
  <si>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</si>
  <si>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</si>
  <si>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</si>
  <si>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000 1 01 02024 01 0000 110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</si>
  <si>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</si>
  <si>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</si>
  <si>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</si>
  <si>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</si>
  <si>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</si>
  <si>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</si>
  <si>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</si>
  <si>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</si>
  <si>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</si>
  <si>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</si>
  <si>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</si>
  <si>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</si>
  <si>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</si>
  <si>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</si>
  <si>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</si>
  <si>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Субвенция на реализацию Закона Сахалинской области "О дополнительной гарантии молодежи, проживающей и работающей в Сахалинской области"</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</si>
  <si>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</si>
  <si>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904 219 00010 00 0000 150</t>
  </si>
  <si>
    <t>Субсидии бюджетам на реализацию мероприятий по модернизации коммунальной инфраструктуры</t>
  </si>
  <si>
    <t>9042 02 25424 14 0000 150</t>
  </si>
  <si>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</si>
  <si>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оснащение предметных кабинетов общеобразовательных организаций средствами обучения и воспитания</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</si>
  <si>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</si>
  <si>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9042 02 25513 14 0000 150</t>
  </si>
  <si>
    <t>Субсидии бюджетам муниципальных округов на развитие сети учреждений культурно-досугового типа</t>
  </si>
  <si>
    <t>904 2 02 25497 14 0000 150</t>
  </si>
  <si>
    <t>Субсидии бюджетам на реализацию мероприятий по обеспечению жильем молодых семей</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</si>
  <si>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</si>
  <si>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904 2 02 45050 14 0000 150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</si>
  <si>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</si>
  <si>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904 202 25304 14 0000150</t>
  </si>
  <si>
    <t>904 2 02 25559 14 0000 150</t>
  </si>
  <si>
    <t>904 2 02 25315 14 0000 150</t>
  </si>
  <si>
    <t>904 2 02 25154 14 0000 150</t>
  </si>
  <si>
    <t xml:space="preserve">Прочие безвозмездные поступления в бюджеты городских округов </t>
  </si>
  <si>
    <t>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</si>
  <si>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дор фонд (с учетом иниц платежей 381,7)</t>
  </si>
  <si>
    <t>Иные межбюджетные трансферты на мероприятия по осуществлению территориального общественного самоуправления</t>
  </si>
  <si>
    <t>904 2 02 49999 14 0000 150</t>
  </si>
  <si>
    <t>Прочие межбюджетные трансферты, передаваемые бюджетам муниципальных округов</t>
  </si>
  <si>
    <t>Иные межбюджетные трансферты на проведение мероприятий по поддержке развития садоводства и огородничества</t>
  </si>
  <si>
    <t xml:space="preserve">     Объем доходов бюджета Анивского муниципального округа Сахалинской области  на  2025 год и плановый период 2026 - 2027 годов</t>
  </si>
  <si>
    <t>904 2 02 25505 14 0000 150</t>
  </si>
  <si>
    <t>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</si>
  <si>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Дотации (гранты) бюджетам муниципальных округов за достижение показателей деятельности органов местного самоуправления</t>
  </si>
  <si>
    <t>904 2 02 16549 14 0000 150</t>
  </si>
  <si>
    <t>Субсидии бюджетам муниципальных округов на поддержку отрасли культуры</t>
  </si>
  <si>
    <t>904 2 02 25519 14 0000 150</t>
  </si>
  <si>
    <t>к решению Собрания                                                                                                            Анивского муниципального округа                              от23.10.2025 № 145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</si>
</sst>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
    <numFmt numFmtId="166" formatCode="_-* #,##0.0_р_._-;\-* #,##0.0_р_._-;_-* &quot;-&quot;??_р_._-;_-@_-"/>
    <numFmt numFmtId="167" formatCode="#,##0.0_ ;\-#,##0.0\ "/>
    <numFmt numFmtId="168" formatCode="_-* #,##0.0\ _₽_-;\-* #,##0.0\ _₽_-;_-* &quot;-&quot;?\ _₽_-;_-@_-"/>
  </numFmts>
  <fonts count="8" x14ac:knownFonts="1">
    <font>
      <sz val="10"/>
      <name val="Arial Cyr"/>
      <charset val="204"/>
    </font>
    <font>
      <sz val="10"/>
      <name val="Arial Cyr"/>
      <charset val="204"/>
    </font>
    <font>
      <sz val="8"/>
      <name val="Arial Cyr"/>
      <charset val="204"/>
    </font>
    <font>
      <sz val="10"/>
      <name val="Times New Roman"/>
      <family val="1"/>
      <charset val="204"/>
    </font>
    <font>
      <i/>
      <sz val="10"/>
      <name val="Times New Roman"/>
      <family val="1"/>
      <charset val="204"/>
    </font>
    <font>
      <b/>
      <sz val="10"/>
      <name val="Times New Roman"/>
      <family val="1"/>
      <charset val="204"/>
    </font>
    <font>
      <b/>
      <i/>
      <sz val="10"/>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6">
    <xf numFmtId="0" fontId="0" fillId="0" borderId="0" xfId="0"/>
    <xf numFmtId="0" fontId="3" fillId="0"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xf numFmtId="166" fontId="3" fillId="0" borderId="0" xfId="0" applyNumberFormat="1" applyFont="1" applyFill="1"/>
    <xf numFmtId="0" fontId="4" fillId="0" borderId="0" xfId="0" applyFont="1" applyFill="1"/>
    <xf numFmtId="4" fontId="3" fillId="0" borderId="0" xfId="0" applyNumberFormat="1" applyFont="1" applyFill="1"/>
    <xf numFmtId="165" fontId="3" fillId="0" borderId="0" xfId="0" applyNumberFormat="1" applyFont="1" applyFill="1"/>
    <xf numFmtId="165" fontId="5" fillId="0" borderId="1" xfId="0" applyNumberFormat="1" applyFont="1" applyFill="1" applyBorder="1"/>
    <xf numFmtId="167" fontId="3" fillId="0" borderId="0" xfId="0" applyNumberFormat="1" applyFont="1" applyFill="1"/>
    <xf numFmtId="0" fontId="3" fillId="0" borderId="0" xfId="0" applyFont="1" applyFill="1" applyAlignment="1">
      <alignment horizontal="right"/>
    </xf>
    <xf numFmtId="0" fontId="3" fillId="0" borderId="0" xfId="0" applyFont="1" applyFill="1" applyAlignment="1">
      <alignment horizontal="right"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top" wrapText="1"/>
    </xf>
    <xf numFmtId="4" fontId="3" fillId="0" borderId="3" xfId="0" applyNumberFormat="1" applyFont="1" applyFill="1" applyBorder="1" applyAlignment="1">
      <alignment horizontal="right" vertical="top"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left" wrapText="1"/>
    </xf>
    <xf numFmtId="165" fontId="5" fillId="0" borderId="1" xfId="1" applyNumberFormat="1" applyFont="1" applyFill="1" applyBorder="1" applyAlignment="1">
      <alignment horizontal="right"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top" wrapText="1"/>
    </xf>
    <xf numFmtId="165" fontId="6" fillId="0" borderId="1" xfId="1" applyNumberFormat="1" applyFont="1" applyFill="1" applyBorder="1" applyAlignment="1">
      <alignment horizontal="right"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165" fontId="3" fillId="0" borderId="1" xfId="1" applyNumberFormat="1" applyFont="1" applyFill="1" applyBorder="1" applyAlignment="1">
      <alignment horizontal="right" wrapText="1"/>
    </xf>
    <xf numFmtId="165" fontId="3" fillId="0" borderId="1" xfId="0" applyNumberFormat="1" applyFont="1" applyFill="1" applyBorder="1" applyAlignment="1">
      <alignment horizontal="right"/>
    </xf>
    <xf numFmtId="0" fontId="5"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wrapText="1"/>
    </xf>
    <xf numFmtId="49" fontId="4" fillId="0" borderId="1" xfId="0" applyNumberFormat="1" applyFont="1" applyFill="1" applyBorder="1" applyAlignment="1">
      <alignment wrapText="1"/>
    </xf>
    <xf numFmtId="165" fontId="4" fillId="0" borderId="1" xfId="0" applyNumberFormat="1" applyFont="1" applyFill="1" applyBorder="1" applyAlignment="1">
      <alignment horizontal="right"/>
    </xf>
    <xf numFmtId="49" fontId="3" fillId="0" borderId="1" xfId="0" applyNumberFormat="1" applyFont="1" applyFill="1" applyBorder="1" applyAlignment="1">
      <alignment wrapText="1"/>
    </xf>
    <xf numFmtId="165" fontId="4" fillId="0" borderId="1" xfId="1" applyNumberFormat="1" applyFont="1" applyFill="1" applyBorder="1" applyAlignment="1">
      <alignment horizontal="right" wrapText="1"/>
    </xf>
    <xf numFmtId="49" fontId="3" fillId="0" borderId="1" xfId="0" applyNumberFormat="1" applyFont="1" applyFill="1" applyBorder="1" applyAlignment="1">
      <alignment vertical="top" wrapText="1"/>
    </xf>
    <xf numFmtId="165" fontId="3" fillId="0" borderId="1" xfId="1" applyNumberFormat="1" applyFont="1" applyFill="1" applyBorder="1" applyAlignment="1">
      <alignment horizontal="right" vertical="top" wrapText="1"/>
    </xf>
    <xf numFmtId="165" fontId="3" fillId="0" borderId="1" xfId="0" applyNumberFormat="1" applyFont="1" applyFill="1" applyBorder="1" applyAlignment="1">
      <alignment horizontal="right" vertical="top"/>
    </xf>
    <xf numFmtId="49" fontId="6" fillId="0" borderId="1" xfId="0" applyNumberFormat="1" applyFont="1" applyFill="1" applyBorder="1" applyAlignment="1">
      <alignment wrapText="1"/>
    </xf>
    <xf numFmtId="49" fontId="5" fillId="0" borderId="1" xfId="0" applyNumberFormat="1" applyFont="1" applyFill="1" applyBorder="1" applyAlignment="1">
      <alignment wrapText="1"/>
    </xf>
    <xf numFmtId="165" fontId="3" fillId="0" borderId="1" xfId="1" applyNumberFormat="1" applyFont="1" applyFill="1" applyBorder="1" applyAlignment="1">
      <alignment horizontal="right"/>
    </xf>
    <xf numFmtId="0" fontId="5" fillId="0" borderId="1" xfId="0" applyFont="1" applyFill="1" applyBorder="1" applyAlignment="1">
      <alignment wrapText="1"/>
    </xf>
    <xf numFmtId="0" fontId="3" fillId="0" borderId="1" xfId="0" applyFont="1" applyFill="1" applyBorder="1" applyAlignment="1">
      <alignment horizontal="left" vertical="center" wrapText="1"/>
    </xf>
    <xf numFmtId="165" fontId="5" fillId="0" borderId="1" xfId="1" applyNumberFormat="1" applyFont="1" applyFill="1" applyBorder="1" applyAlignment="1">
      <alignment horizontal="right"/>
    </xf>
    <xf numFmtId="49" fontId="5" fillId="0" borderId="1" xfId="0" applyNumberFormat="1" applyFont="1" applyFill="1" applyBorder="1" applyAlignment="1">
      <alignment horizontal="center" vertical="center"/>
    </xf>
    <xf numFmtId="166" fontId="5" fillId="0" borderId="1" xfId="1" applyNumberFormat="1" applyFont="1" applyFill="1" applyBorder="1" applyAlignment="1">
      <alignment horizontal="right" wrapText="1"/>
    </xf>
    <xf numFmtId="0" fontId="4" fillId="0" borderId="1" xfId="0" applyFont="1" applyFill="1" applyBorder="1" applyAlignment="1">
      <alignment horizontal="justify" vertical="top" wrapText="1"/>
    </xf>
    <xf numFmtId="165" fontId="3" fillId="0" borderId="1" xfId="0" applyNumberFormat="1" applyFont="1" applyBorder="1"/>
    <xf numFmtId="165" fontId="3" fillId="0" borderId="1" xfId="0" applyNumberFormat="1" applyFont="1" applyFill="1" applyBorder="1" applyAlignment="1">
      <alignment horizontal="left"/>
    </xf>
    <xf numFmtId="165" fontId="3" fillId="0" borderId="1" xfId="0" applyNumberFormat="1" applyFont="1" applyFill="1" applyBorder="1"/>
    <xf numFmtId="165" fontId="5" fillId="0" borderId="1" xfId="0" applyNumberFormat="1" applyFont="1" applyBorder="1"/>
    <xf numFmtId="165" fontId="5" fillId="0" borderId="4" xfId="1" applyNumberFormat="1" applyFont="1" applyFill="1" applyBorder="1" applyAlignment="1">
      <alignment horizontal="right" wrapText="1"/>
    </xf>
    <xf numFmtId="165" fontId="5" fillId="0" borderId="1" xfId="0" applyNumberFormat="1" applyFont="1" applyFill="1" applyBorder="1" applyAlignment="1">
      <alignment horizontal="right" wrapText="1"/>
    </xf>
    <xf numFmtId="165" fontId="3" fillId="0" borderId="1" xfId="0" applyNumberFormat="1" applyFont="1" applyFill="1" applyBorder="1" applyAlignment="1">
      <alignment horizontal="left" wrapText="1"/>
    </xf>
    <xf numFmtId="165" fontId="3" fillId="0" borderId="1" xfId="0" applyNumberFormat="1" applyFont="1" applyFill="1" applyBorder="1" applyAlignment="1">
      <alignment horizontal="center"/>
    </xf>
    <xf numFmtId="0" fontId="3" fillId="0" borderId="1" xfId="0" applyFont="1" applyFill="1" applyBorder="1" applyAlignment="1">
      <alignment vertical="center"/>
    </xf>
    <xf numFmtId="165" fontId="5" fillId="0" borderId="1" xfId="0" applyNumberFormat="1" applyFont="1" applyFill="1" applyBorder="1" applyAlignment="1"/>
    <xf numFmtId="0" fontId="5" fillId="0" borderId="1" xfId="0" applyFont="1" applyFill="1" applyBorder="1" applyAlignment="1">
      <alignment horizontal="right" vertical="top" wrapText="1"/>
    </xf>
    <xf numFmtId="167" fontId="5" fillId="0" borderId="1" xfId="0" applyNumberFormat="1" applyFont="1" applyFill="1" applyBorder="1" applyAlignment="1">
      <alignment horizontal="right"/>
    </xf>
    <xf numFmtId="165" fontId="3" fillId="0" borderId="1" xfId="0" applyNumberFormat="1" applyFont="1" applyFill="1" applyBorder="1" applyAlignment="1">
      <alignment horizontal="right" wrapText="1"/>
    </xf>
    <xf numFmtId="166" fontId="5" fillId="0" borderId="0" xfId="0" applyNumberFormat="1" applyFont="1" applyFill="1"/>
    <xf numFmtId="166" fontId="3" fillId="0" borderId="0" xfId="0" applyNumberFormat="1" applyFont="1" applyFill="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0" xfId="0" applyFont="1" applyFill="1" applyAlignment="1">
      <alignment wrapText="1"/>
    </xf>
    <xf numFmtId="0" fontId="3" fillId="0" borderId="1" xfId="0" applyFont="1" applyBorder="1" applyAlignment="1">
      <alignment horizontal="center" vertical="top" wrapText="1"/>
    </xf>
    <xf numFmtId="0" fontId="3" fillId="0" borderId="1" xfId="0" applyFont="1" applyBorder="1" applyAlignment="1">
      <alignment vertical="center" wrapText="1"/>
    </xf>
    <xf numFmtId="0" fontId="6" fillId="0" borderId="1" xfId="0" applyFont="1" applyFill="1" applyBorder="1" applyAlignment="1">
      <alignment wrapText="1"/>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4" xfId="0" applyFont="1" applyBorder="1" applyAlignment="1">
      <alignment vertical="center" wrapText="1"/>
    </xf>
    <xf numFmtId="0" fontId="3" fillId="0" borderId="1" xfId="0" applyFont="1" applyBorder="1" applyAlignment="1">
      <alignment horizontal="center" vertical="center"/>
    </xf>
    <xf numFmtId="165" fontId="3" fillId="0" borderId="1" xfId="0" applyNumberFormat="1" applyFont="1" applyBorder="1" applyAlignment="1">
      <alignment horizontal="left"/>
    </xf>
    <xf numFmtId="0" fontId="3" fillId="0" borderId="0" xfId="0" applyFont="1" applyFill="1" applyAlignment="1">
      <alignment wrapText="1"/>
    </xf>
    <xf numFmtId="0" fontId="3" fillId="0" borderId="0" xfId="0" applyFont="1" applyFill="1" applyAlignment="1">
      <alignment wrapText="1"/>
    </xf>
    <xf numFmtId="168" fontId="3" fillId="0" borderId="0" xfId="0" applyNumberFormat="1" applyFont="1" applyFill="1"/>
    <xf numFmtId="165" fontId="3" fillId="2" borderId="1" xfId="0" applyNumberFormat="1" applyFont="1" applyFill="1" applyBorder="1"/>
    <xf numFmtId="0" fontId="3" fillId="2" borderId="0" xfId="0" applyFont="1" applyFill="1"/>
    <xf numFmtId="0" fontId="3" fillId="2" borderId="2" xfId="0" applyFont="1" applyFill="1" applyBorder="1" applyAlignment="1">
      <alignment vertical="center" wrapText="1"/>
    </xf>
    <xf numFmtId="0" fontId="3" fillId="2" borderId="1" xfId="0" applyFont="1" applyFill="1" applyBorder="1" applyAlignment="1">
      <alignment horizontal="justify" vertical="center" wrapText="1"/>
    </xf>
    <xf numFmtId="165" fontId="5" fillId="2" borderId="1" xfId="0" applyNumberFormat="1" applyFont="1" applyFill="1" applyBorder="1"/>
    <xf numFmtId="0" fontId="3" fillId="0" borderId="0" xfId="0" applyFont="1" applyFill="1" applyAlignment="1">
      <alignment horizontal="right" wrapText="1"/>
    </xf>
    <xf numFmtId="0" fontId="7" fillId="0" borderId="1" xfId="0" applyFont="1" applyBorder="1" applyAlignment="1">
      <alignment vertical="center" wrapText="1"/>
    </xf>
    <xf numFmtId="0" fontId="3" fillId="0" borderId="0" xfId="0" applyFont="1" applyFill="1" applyAlignment="1">
      <alignment wrapText="1"/>
    </xf>
    <xf numFmtId="0" fontId="3" fillId="2" borderId="2" xfId="0" applyFont="1" applyFill="1" applyBorder="1" applyAlignment="1">
      <alignment vertical="center" wrapText="1"/>
    </xf>
    <xf numFmtId="0" fontId="0" fillId="2" borderId="4" xfId="0" applyFont="1" applyFill="1" applyBorder="1" applyAlignment="1">
      <alignment wrapText="1"/>
    </xf>
    <xf numFmtId="0" fontId="3" fillId="2" borderId="4" xfId="0" applyFont="1" applyFill="1" applyBorder="1" applyAlignment="1">
      <alignment vertical="center" wrapText="1"/>
    </xf>
    <xf numFmtId="0" fontId="3" fillId="0" borderId="2" xfId="0" applyFont="1" applyFill="1" applyBorder="1" applyAlignment="1">
      <alignment vertical="center" wrapText="1"/>
    </xf>
    <xf numFmtId="0" fontId="0" fillId="0" borderId="4" xfId="0" applyFont="1" applyFill="1" applyBorder="1" applyAlignment="1">
      <alignment wrapText="1"/>
    </xf>
    <xf numFmtId="49" fontId="3" fillId="0" borderId="2" xfId="0" applyNumberFormat="1" applyFont="1" applyFill="1" applyBorder="1" applyAlignment="1">
      <alignment vertical="center" wrapText="1"/>
    </xf>
    <xf numFmtId="0" fontId="3" fillId="0" borderId="4" xfId="0" applyFont="1" applyFill="1" applyBorder="1" applyAlignment="1">
      <alignment vertical="center" wrapText="1"/>
    </xf>
    <xf numFmtId="0" fontId="3" fillId="0" borderId="4" xfId="0" applyFont="1" applyFill="1" applyBorder="1" applyAlignment="1">
      <alignment wrapText="1"/>
    </xf>
    <xf numFmtId="0" fontId="3" fillId="0" borderId="4" xfId="0" applyFont="1" applyBorder="1" applyAlignment="1">
      <alignment wrapText="1"/>
    </xf>
    <xf numFmtId="0" fontId="3" fillId="0" borderId="2" xfId="0" applyFont="1" applyFill="1" applyBorder="1" applyAlignment="1">
      <alignment vertical="top" wrapText="1"/>
    </xf>
    <xf numFmtId="0" fontId="3" fillId="0" borderId="4" xfId="0" applyFont="1" applyBorder="1" applyAlignment="1">
      <alignment vertical="top" wrapText="1"/>
    </xf>
    <xf numFmtId="0" fontId="3" fillId="0" borderId="1" xfId="0" applyFont="1" applyFill="1" applyBorder="1" applyAlignment="1">
      <alignment horizontal="justify" vertical="top" wrapText="1"/>
    </xf>
    <xf numFmtId="0" fontId="3" fillId="0" borderId="1" xfId="0" applyFont="1" applyFill="1" applyBorder="1" applyAlignment="1"/>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49" fontId="3" fillId="0" borderId="1" xfId="0" applyNumberFormat="1" applyFont="1" applyFill="1" applyBorder="1" applyAlignment="1">
      <alignment vertical="center" wrapText="1"/>
    </xf>
    <xf numFmtId="0" fontId="5" fillId="0" borderId="0" xfId="0" applyFont="1" applyFill="1" applyAlignment="1">
      <alignment horizontal="center" wrapText="1"/>
    </xf>
    <xf numFmtId="0" fontId="3" fillId="0" borderId="0" xfId="0" applyFont="1" applyFill="1" applyAlignment="1">
      <alignment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FFCC"/>
      <color rgb="FFCCECFF"/>
      <color rgb="FFDD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8"/>
  <sheetViews>
    <sheetView tabSelected="1" zoomScaleNormal="100" zoomScaleSheetLayoutView="120" workbookViewId="0">
      <selection activeCell="H64" sqref="H64"/>
    </sheetView>
  </sheetViews>
  <sheetFormatPr defaultRowHeight="12.75" x14ac:dyDescent="0.2"/>
  <cols>
    <col min="1" max="1" width="28.85546875" style="3" customWidth="1"/>
    <col min="2" max="2" width="64" style="65" customWidth="1"/>
    <col min="3" max="3" width="13.42578125" style="4" customWidth="1"/>
    <col min="4" max="4" width="15" style="4" customWidth="1"/>
    <col min="5" max="5" width="16" style="4" customWidth="1"/>
    <col min="6" max="6" width="9.140625" style="4"/>
    <col min="7" max="7" width="13.5703125" style="4" bestFit="1" customWidth="1"/>
    <col min="8" max="8" width="13" style="4" customWidth="1"/>
    <col min="9" max="9" width="13.140625" style="4" customWidth="1"/>
    <col min="10" max="16384" width="9.140625" style="4"/>
  </cols>
  <sheetData>
    <row r="1" spans="1:9" ht="1.5" customHeight="1" x14ac:dyDescent="0.2"/>
    <row r="2" spans="1:9" ht="12.75" customHeight="1" x14ac:dyDescent="0.2">
      <c r="E2" s="11" t="s">
        <v>20</v>
      </c>
    </row>
    <row r="3" spans="1:9" ht="90" customHeight="1" x14ac:dyDescent="0.2">
      <c r="E3" s="12" t="s">
        <v>201</v>
      </c>
    </row>
    <row r="4" spans="1:9" ht="10.5" customHeight="1" x14ac:dyDescent="0.2">
      <c r="C4" s="2"/>
    </row>
    <row r="5" spans="1:9" ht="16.5" customHeight="1" x14ac:dyDescent="0.2">
      <c r="A5" s="104" t="s">
        <v>194</v>
      </c>
      <c r="B5" s="104"/>
      <c r="C5" s="104"/>
      <c r="D5" s="105"/>
      <c r="E5" s="105"/>
    </row>
    <row r="6" spans="1:9" x14ac:dyDescent="0.2">
      <c r="A6" s="13"/>
      <c r="B6" s="14"/>
      <c r="E6" s="15" t="s">
        <v>8</v>
      </c>
    </row>
    <row r="7" spans="1:9" ht="24.75" customHeight="1" x14ac:dyDescent="0.2">
      <c r="A7" s="1" t="s">
        <v>29</v>
      </c>
      <c r="B7" s="16" t="s">
        <v>5</v>
      </c>
      <c r="C7" s="16">
        <v>2025</v>
      </c>
      <c r="D7" s="16">
        <v>2026</v>
      </c>
      <c r="E7" s="16">
        <v>2027</v>
      </c>
    </row>
    <row r="8" spans="1:9" ht="18.75" customHeight="1" x14ac:dyDescent="0.25">
      <c r="A8" s="1"/>
      <c r="B8" s="17" t="s">
        <v>7</v>
      </c>
      <c r="C8" s="18">
        <f>C9+C41</f>
        <v>784436.6</v>
      </c>
      <c r="D8" s="18">
        <f>D9+D41</f>
        <v>712553</v>
      </c>
      <c r="E8" s="18">
        <f>E9+E41</f>
        <v>715907.29999999993</v>
      </c>
      <c r="G8" s="5"/>
    </row>
    <row r="9" spans="1:9" s="6" customFormat="1" ht="16.5" hidden="1" customHeight="1" x14ac:dyDescent="0.25">
      <c r="A9" s="19"/>
      <c r="B9" s="20" t="s">
        <v>45</v>
      </c>
      <c r="C9" s="21">
        <f>C10+C25+C26+C30+C39</f>
        <v>612701.19999999995</v>
      </c>
      <c r="D9" s="21">
        <f>D10+D25+D26+D30+D39</f>
        <v>659860.30000000005</v>
      </c>
      <c r="E9" s="21">
        <f>E10+E25+E26+E30+E39</f>
        <v>663204.6</v>
      </c>
    </row>
    <row r="10" spans="1:9" ht="22.5" hidden="1" customHeight="1" x14ac:dyDescent="0.2">
      <c r="A10" s="22">
        <v>101</v>
      </c>
      <c r="B10" s="23" t="s">
        <v>48</v>
      </c>
      <c r="C10" s="18">
        <f>SUM(C11:C24)</f>
        <v>300958</v>
      </c>
      <c r="D10" s="18">
        <f t="shared" ref="D10:E10" si="0">SUM(D11:D24)</f>
        <v>337209.2</v>
      </c>
      <c r="E10" s="18">
        <f t="shared" si="0"/>
        <v>330302</v>
      </c>
      <c r="F10" s="7"/>
      <c r="G10" s="7"/>
      <c r="H10" s="7"/>
      <c r="I10" s="7"/>
    </row>
    <row r="11" spans="1:9" ht="21.75" hidden="1" customHeight="1" x14ac:dyDescent="0.2">
      <c r="A11" s="1" t="s">
        <v>59</v>
      </c>
      <c r="B11" s="62" t="s">
        <v>144</v>
      </c>
      <c r="C11" s="24">
        <v>295000</v>
      </c>
      <c r="D11" s="24">
        <f>306660+24000+334.2</f>
        <v>330994.2</v>
      </c>
      <c r="E11" s="25">
        <v>323830</v>
      </c>
      <c r="F11" s="7"/>
      <c r="G11" s="7"/>
      <c r="H11" s="7"/>
      <c r="I11" s="7"/>
    </row>
    <row r="12" spans="1:9" ht="24.75" hidden="1" customHeight="1" x14ac:dyDescent="0.2">
      <c r="A12" s="1" t="s">
        <v>60</v>
      </c>
      <c r="B12" s="62" t="s">
        <v>145</v>
      </c>
      <c r="C12" s="24">
        <v>188</v>
      </c>
      <c r="D12" s="24">
        <v>195</v>
      </c>
      <c r="E12" s="25">
        <v>202</v>
      </c>
      <c r="F12" s="7"/>
      <c r="G12" s="7"/>
      <c r="H12" s="7"/>
      <c r="I12" s="7"/>
    </row>
    <row r="13" spans="1:9" ht="24.75" hidden="1" customHeight="1" x14ac:dyDescent="0.2">
      <c r="A13" s="1" t="s">
        <v>146</v>
      </c>
      <c r="B13" s="62" t="s">
        <v>147</v>
      </c>
      <c r="C13" s="24">
        <v>0</v>
      </c>
      <c r="D13" s="24">
        <v>0</v>
      </c>
      <c r="E13" s="25">
        <v>0</v>
      </c>
      <c r="F13" s="7"/>
      <c r="G13" s="7"/>
      <c r="H13" s="7"/>
      <c r="I13" s="7"/>
    </row>
    <row r="14" spans="1:9" ht="24.75" hidden="1" customHeight="1" x14ac:dyDescent="0.2">
      <c r="A14" s="1" t="s">
        <v>148</v>
      </c>
      <c r="B14" s="62" t="s">
        <v>149</v>
      </c>
      <c r="C14" s="24">
        <v>0</v>
      </c>
      <c r="D14" s="24">
        <v>0</v>
      </c>
      <c r="E14" s="25">
        <v>0</v>
      </c>
      <c r="F14" s="7"/>
      <c r="G14" s="7"/>
      <c r="H14" s="7"/>
      <c r="I14" s="7"/>
    </row>
    <row r="15" spans="1:9" ht="24.75" hidden="1" customHeight="1" x14ac:dyDescent="0.2">
      <c r="A15" s="1" t="s">
        <v>150</v>
      </c>
      <c r="B15" s="62" t="s">
        <v>151</v>
      </c>
      <c r="C15" s="24">
        <v>0</v>
      </c>
      <c r="D15" s="24">
        <v>0</v>
      </c>
      <c r="E15" s="25">
        <v>0</v>
      </c>
      <c r="F15" s="7"/>
      <c r="G15" s="7"/>
      <c r="H15" s="7"/>
      <c r="I15" s="7"/>
    </row>
    <row r="16" spans="1:9" ht="24.75" hidden="1" customHeight="1" x14ac:dyDescent="0.2">
      <c r="A16" s="1" t="s">
        <v>152</v>
      </c>
      <c r="B16" s="62" t="s">
        <v>153</v>
      </c>
      <c r="C16" s="24">
        <v>0</v>
      </c>
      <c r="D16" s="24">
        <v>0</v>
      </c>
      <c r="E16" s="25">
        <v>0</v>
      </c>
      <c r="F16" s="7"/>
      <c r="G16" s="7"/>
      <c r="H16" s="7"/>
      <c r="I16" s="7"/>
    </row>
    <row r="17" spans="1:9" ht="22.5" hidden="1" customHeight="1" x14ac:dyDescent="0.2">
      <c r="A17" s="1" t="s">
        <v>61</v>
      </c>
      <c r="B17" s="62" t="s">
        <v>154</v>
      </c>
      <c r="C17" s="24">
        <v>4900</v>
      </c>
      <c r="D17" s="24">
        <v>5110</v>
      </c>
      <c r="E17" s="25">
        <v>5320</v>
      </c>
      <c r="F17" s="7"/>
      <c r="G17" s="7"/>
      <c r="H17" s="7"/>
      <c r="I17" s="7"/>
    </row>
    <row r="18" spans="1:9" ht="22.5" hidden="1" customHeight="1" x14ac:dyDescent="0.2">
      <c r="A18" s="1" t="s">
        <v>62</v>
      </c>
      <c r="B18" s="62" t="s">
        <v>155</v>
      </c>
      <c r="C18" s="24">
        <v>870</v>
      </c>
      <c r="D18" s="24">
        <v>910</v>
      </c>
      <c r="E18" s="25">
        <v>950</v>
      </c>
      <c r="F18" s="7"/>
      <c r="G18" s="7"/>
      <c r="H18" s="7"/>
      <c r="I18" s="7"/>
    </row>
    <row r="19" spans="1:9" ht="19.5" hidden="1" customHeight="1" x14ac:dyDescent="0.2">
      <c r="A19" s="1" t="s">
        <v>157</v>
      </c>
      <c r="B19" s="62" t="s">
        <v>156</v>
      </c>
      <c r="C19" s="24">
        <v>0</v>
      </c>
      <c r="D19" s="24">
        <v>0</v>
      </c>
      <c r="E19" s="25">
        <v>0</v>
      </c>
      <c r="F19" s="7"/>
      <c r="G19" s="7"/>
      <c r="H19" s="7"/>
      <c r="I19" s="7"/>
    </row>
    <row r="20" spans="1:9" ht="21.75" hidden="1" customHeight="1" x14ac:dyDescent="0.2">
      <c r="A20" s="1" t="s">
        <v>158</v>
      </c>
      <c r="B20" s="62" t="s">
        <v>159</v>
      </c>
      <c r="C20" s="24">
        <v>0</v>
      </c>
      <c r="D20" s="24">
        <v>0</v>
      </c>
      <c r="E20" s="25">
        <v>0</v>
      </c>
      <c r="F20" s="7"/>
      <c r="G20" s="7"/>
      <c r="H20" s="7"/>
      <c r="I20" s="7"/>
    </row>
    <row r="21" spans="1:9" ht="21.75" hidden="1" customHeight="1" x14ac:dyDescent="0.2">
      <c r="A21" s="1" t="s">
        <v>160</v>
      </c>
      <c r="B21" s="62" t="s">
        <v>161</v>
      </c>
      <c r="C21" s="24">
        <v>0</v>
      </c>
      <c r="D21" s="24">
        <v>0</v>
      </c>
      <c r="E21" s="25">
        <v>0</v>
      </c>
      <c r="F21" s="7"/>
      <c r="G21" s="7"/>
      <c r="H21" s="7"/>
      <c r="I21" s="7"/>
    </row>
    <row r="22" spans="1:9" ht="21.75" hidden="1" customHeight="1" x14ac:dyDescent="0.2">
      <c r="A22" s="1" t="s">
        <v>162</v>
      </c>
      <c r="B22" s="62" t="s">
        <v>163</v>
      </c>
      <c r="C22" s="24">
        <v>0</v>
      </c>
      <c r="D22" s="24">
        <v>0</v>
      </c>
      <c r="E22" s="25">
        <v>0</v>
      </c>
      <c r="F22" s="7"/>
      <c r="G22" s="7"/>
      <c r="H22" s="7"/>
      <c r="I22" s="7"/>
    </row>
    <row r="23" spans="1:9" ht="21.75" hidden="1" customHeight="1" x14ac:dyDescent="0.2">
      <c r="A23" s="1" t="s">
        <v>164</v>
      </c>
      <c r="B23" s="62" t="s">
        <v>165</v>
      </c>
      <c r="C23" s="24">
        <v>0</v>
      </c>
      <c r="D23" s="24">
        <v>0</v>
      </c>
      <c r="E23" s="25">
        <v>0</v>
      </c>
      <c r="F23" s="7"/>
      <c r="G23" s="7"/>
      <c r="H23" s="7"/>
      <c r="I23" s="7"/>
    </row>
    <row r="24" spans="1:9" ht="21.75" hidden="1" customHeight="1" x14ac:dyDescent="0.2">
      <c r="A24" s="1" t="s">
        <v>166</v>
      </c>
      <c r="B24" s="62" t="s">
        <v>167</v>
      </c>
      <c r="C24" s="24">
        <v>0</v>
      </c>
      <c r="D24" s="24">
        <v>0</v>
      </c>
      <c r="E24" s="25">
        <v>0</v>
      </c>
      <c r="F24" s="7"/>
      <c r="G24" s="7"/>
      <c r="H24" s="7"/>
      <c r="I24" s="7"/>
    </row>
    <row r="25" spans="1:9" ht="32.25" hidden="1" customHeight="1" x14ac:dyDescent="0.2">
      <c r="A25" s="22">
        <v>103</v>
      </c>
      <c r="B25" s="26" t="s">
        <v>72</v>
      </c>
      <c r="C25" s="18">
        <v>17659.8</v>
      </c>
      <c r="D25" s="18">
        <v>18132.8</v>
      </c>
      <c r="E25" s="18">
        <v>23373.599999999999</v>
      </c>
      <c r="F25" s="7"/>
      <c r="G25" s="18"/>
      <c r="H25" s="18"/>
      <c r="I25" s="18"/>
    </row>
    <row r="26" spans="1:9" ht="15" hidden="1" customHeight="1" x14ac:dyDescent="0.2">
      <c r="A26" s="22">
        <v>105</v>
      </c>
      <c r="B26" s="26" t="s">
        <v>51</v>
      </c>
      <c r="C26" s="18">
        <f>C29+C28+C27</f>
        <v>174731.4</v>
      </c>
      <c r="D26" s="18">
        <f t="shared" ref="D26:E26" si="1">D29+D28+D27</f>
        <v>181765.3</v>
      </c>
      <c r="E26" s="18">
        <f t="shared" si="1"/>
        <v>184472</v>
      </c>
      <c r="F26" s="7"/>
      <c r="G26" s="7"/>
      <c r="H26" s="7"/>
      <c r="I26" s="7"/>
    </row>
    <row r="27" spans="1:9" ht="14.25" hidden="1" customHeight="1" x14ac:dyDescent="0.2">
      <c r="A27" s="1" t="s">
        <v>87</v>
      </c>
      <c r="B27" s="62" t="s">
        <v>53</v>
      </c>
      <c r="C27" s="24">
        <f>161241+1483.4</f>
        <v>162724.4</v>
      </c>
      <c r="D27" s="24">
        <f>167691+1775.3</f>
        <v>169466.3</v>
      </c>
      <c r="E27" s="25">
        <f>174399-2669</f>
        <v>171730</v>
      </c>
      <c r="F27" s="7"/>
      <c r="G27" s="7"/>
      <c r="H27" s="7"/>
      <c r="I27" s="7"/>
    </row>
    <row r="28" spans="1:9" ht="15" hidden="1" customHeight="1" x14ac:dyDescent="0.2">
      <c r="A28" s="1" t="s">
        <v>64</v>
      </c>
      <c r="B28" s="61" t="s">
        <v>2</v>
      </c>
      <c r="C28" s="24">
        <v>1460</v>
      </c>
      <c r="D28" s="24">
        <v>1499</v>
      </c>
      <c r="E28" s="25">
        <v>1553</v>
      </c>
      <c r="F28" s="7"/>
      <c r="G28" s="7"/>
      <c r="H28" s="7"/>
      <c r="I28" s="7"/>
    </row>
    <row r="29" spans="1:9" ht="26.25" hidden="1" customHeight="1" x14ac:dyDescent="0.2">
      <c r="A29" s="1" t="s">
        <v>89</v>
      </c>
      <c r="B29" s="27" t="s">
        <v>88</v>
      </c>
      <c r="C29" s="24">
        <v>10547</v>
      </c>
      <c r="D29" s="24">
        <v>10800</v>
      </c>
      <c r="E29" s="24">
        <v>11189</v>
      </c>
      <c r="F29" s="7"/>
      <c r="G29" s="7"/>
      <c r="H29" s="7"/>
      <c r="I29" s="7"/>
    </row>
    <row r="30" spans="1:9" ht="15.75" hidden="1" customHeight="1" x14ac:dyDescent="0.2">
      <c r="A30" s="22">
        <v>106</v>
      </c>
      <c r="B30" s="28" t="s">
        <v>54</v>
      </c>
      <c r="C30" s="18">
        <f>C31+C32+C33+C36</f>
        <v>115352</v>
      </c>
      <c r="D30" s="18">
        <f t="shared" ref="D30:E30" si="2">D31+D32+D33+D36</f>
        <v>118753</v>
      </c>
      <c r="E30" s="18">
        <f t="shared" si="2"/>
        <v>121057</v>
      </c>
      <c r="F30" s="7"/>
      <c r="G30" s="7"/>
      <c r="H30" s="7"/>
      <c r="I30" s="7"/>
    </row>
    <row r="31" spans="1:9" ht="18" hidden="1" customHeight="1" x14ac:dyDescent="0.2">
      <c r="A31" s="1" t="s">
        <v>58</v>
      </c>
      <c r="B31" s="62" t="s">
        <v>55</v>
      </c>
      <c r="C31" s="24">
        <v>56634</v>
      </c>
      <c r="D31" s="24">
        <v>59000</v>
      </c>
      <c r="E31" s="25">
        <v>60100</v>
      </c>
      <c r="F31" s="7"/>
      <c r="G31" s="7"/>
      <c r="H31" s="7"/>
      <c r="I31" s="7"/>
    </row>
    <row r="32" spans="1:9" ht="23.25" hidden="1" customHeight="1" x14ac:dyDescent="0.2">
      <c r="A32" s="1" t="s">
        <v>92</v>
      </c>
      <c r="B32" s="62" t="s">
        <v>91</v>
      </c>
      <c r="C32" s="24">
        <v>6512</v>
      </c>
      <c r="D32" s="24">
        <v>6600</v>
      </c>
      <c r="E32" s="24">
        <v>6852</v>
      </c>
      <c r="F32" s="7"/>
      <c r="G32" s="7"/>
      <c r="H32" s="7"/>
      <c r="I32" s="7"/>
    </row>
    <row r="33" spans="1:9" ht="16.5" hidden="1" customHeight="1" x14ac:dyDescent="0.2">
      <c r="A33" s="1" t="s">
        <v>65</v>
      </c>
      <c r="B33" s="29" t="s">
        <v>9</v>
      </c>
      <c r="C33" s="30">
        <f t="shared" ref="C33:D33" si="3">C34+C35</f>
        <v>27115</v>
      </c>
      <c r="D33" s="30">
        <f t="shared" si="3"/>
        <v>27560</v>
      </c>
      <c r="E33" s="30">
        <f>E34+E35</f>
        <v>28000</v>
      </c>
      <c r="F33" s="7"/>
      <c r="G33" s="7"/>
      <c r="H33" s="7"/>
      <c r="I33" s="7"/>
    </row>
    <row r="34" spans="1:9" ht="13.5" hidden="1" customHeight="1" x14ac:dyDescent="0.2">
      <c r="A34" s="1" t="s">
        <v>66</v>
      </c>
      <c r="B34" s="31" t="s">
        <v>56</v>
      </c>
      <c r="C34" s="32">
        <v>2600</v>
      </c>
      <c r="D34" s="32">
        <v>2800</v>
      </c>
      <c r="E34" s="25">
        <v>3000</v>
      </c>
      <c r="F34" s="7"/>
      <c r="G34" s="7"/>
      <c r="H34" s="7"/>
      <c r="I34" s="7"/>
    </row>
    <row r="35" spans="1:9" ht="14.25" hidden="1" customHeight="1" x14ac:dyDescent="0.2">
      <c r="A35" s="1" t="s">
        <v>67</v>
      </c>
      <c r="B35" s="62" t="s">
        <v>57</v>
      </c>
      <c r="C35" s="24">
        <v>24515</v>
      </c>
      <c r="D35" s="24">
        <v>24760</v>
      </c>
      <c r="E35" s="24">
        <v>25000</v>
      </c>
      <c r="F35" s="7"/>
      <c r="G35" s="7"/>
      <c r="H35" s="7"/>
      <c r="I35" s="7"/>
    </row>
    <row r="36" spans="1:9" ht="14.25" hidden="1" customHeight="1" x14ac:dyDescent="0.2">
      <c r="A36" s="1" t="s">
        <v>63</v>
      </c>
      <c r="B36" s="29" t="s">
        <v>10</v>
      </c>
      <c r="C36" s="32">
        <f>C38+C37</f>
        <v>25091</v>
      </c>
      <c r="D36" s="32">
        <f t="shared" ref="D36:E36" si="4">D38+D37</f>
        <v>25593</v>
      </c>
      <c r="E36" s="32">
        <f t="shared" si="4"/>
        <v>26105</v>
      </c>
      <c r="F36" s="7"/>
      <c r="G36" s="7"/>
      <c r="H36" s="7"/>
      <c r="I36" s="7"/>
    </row>
    <row r="37" spans="1:9" ht="26.25" hidden="1" customHeight="1" x14ac:dyDescent="0.2">
      <c r="A37" s="16" t="s">
        <v>93</v>
      </c>
      <c r="B37" s="33" t="s">
        <v>90</v>
      </c>
      <c r="C37" s="32">
        <v>17364</v>
      </c>
      <c r="D37" s="32">
        <v>17711</v>
      </c>
      <c r="E37" s="25">
        <v>18065</v>
      </c>
      <c r="F37" s="7"/>
      <c r="G37" s="7"/>
      <c r="H37" s="7"/>
      <c r="I37" s="7"/>
    </row>
    <row r="38" spans="1:9" ht="26.25" hidden="1" customHeight="1" x14ac:dyDescent="0.2">
      <c r="A38" s="1" t="s">
        <v>95</v>
      </c>
      <c r="B38" s="61" t="s">
        <v>94</v>
      </c>
      <c r="C38" s="34">
        <v>7727</v>
      </c>
      <c r="D38" s="34">
        <v>7882</v>
      </c>
      <c r="E38" s="35">
        <v>8040</v>
      </c>
      <c r="F38" s="7"/>
      <c r="G38" s="7"/>
      <c r="H38" s="7"/>
      <c r="I38" s="7"/>
    </row>
    <row r="39" spans="1:9" ht="18.75" hidden="1" customHeight="1" x14ac:dyDescent="0.2">
      <c r="A39" s="22">
        <v>108</v>
      </c>
      <c r="B39" s="26" t="s">
        <v>1</v>
      </c>
      <c r="C39" s="18">
        <f>C40</f>
        <v>4000</v>
      </c>
      <c r="D39" s="18">
        <f t="shared" ref="D39:E39" si="5">D40</f>
        <v>4000</v>
      </c>
      <c r="E39" s="18">
        <f t="shared" si="5"/>
        <v>4000</v>
      </c>
      <c r="F39" s="7"/>
      <c r="G39" s="7"/>
      <c r="H39" s="7"/>
      <c r="I39" s="7"/>
    </row>
    <row r="40" spans="1:9" ht="29.25" hidden="1" customHeight="1" x14ac:dyDescent="0.2">
      <c r="A40" s="1" t="s">
        <v>69</v>
      </c>
      <c r="B40" s="61" t="s">
        <v>68</v>
      </c>
      <c r="C40" s="24">
        <v>4000</v>
      </c>
      <c r="D40" s="24">
        <v>4000</v>
      </c>
      <c r="E40" s="24">
        <v>4000</v>
      </c>
      <c r="F40" s="7"/>
      <c r="G40" s="7"/>
      <c r="H40" s="7"/>
      <c r="I40" s="7"/>
    </row>
    <row r="41" spans="1:9" ht="16.5" hidden="1" customHeight="1" x14ac:dyDescent="0.25">
      <c r="A41" s="19"/>
      <c r="B41" s="36" t="s">
        <v>46</v>
      </c>
      <c r="C41" s="21">
        <f>C56+C55+C52+C48+C42+C50</f>
        <v>171735.4</v>
      </c>
      <c r="D41" s="21">
        <f t="shared" ref="D41:E41" si="6">D56+D55+D52+D48+D42+D50</f>
        <v>52692.7</v>
      </c>
      <c r="E41" s="21">
        <f t="shared" si="6"/>
        <v>52702.7</v>
      </c>
      <c r="F41" s="7"/>
      <c r="G41" s="7"/>
      <c r="H41" s="7"/>
      <c r="I41" s="7"/>
    </row>
    <row r="42" spans="1:9" ht="43.5" hidden="1" customHeight="1" x14ac:dyDescent="0.2">
      <c r="A42" s="22">
        <v>111</v>
      </c>
      <c r="B42" s="37" t="s">
        <v>47</v>
      </c>
      <c r="C42" s="18">
        <f>SUM(C43:C47)</f>
        <v>76530.5</v>
      </c>
      <c r="D42" s="18">
        <f t="shared" ref="D42:E42" si="7">SUM(D43:D47)</f>
        <v>46535.5</v>
      </c>
      <c r="E42" s="18">
        <f t="shared" si="7"/>
        <v>46545.5</v>
      </c>
      <c r="F42" s="7"/>
      <c r="G42" s="7"/>
      <c r="H42" s="7"/>
      <c r="I42" s="7"/>
    </row>
    <row r="43" spans="1:9" ht="48" hidden="1" customHeight="1" x14ac:dyDescent="0.2">
      <c r="A43" s="60" t="s">
        <v>101</v>
      </c>
      <c r="B43" s="66" t="s">
        <v>96</v>
      </c>
      <c r="C43" s="24">
        <f>38000+30000</f>
        <v>68000</v>
      </c>
      <c r="D43" s="24">
        <v>38000</v>
      </c>
      <c r="E43" s="25">
        <v>38000</v>
      </c>
      <c r="F43" s="7"/>
      <c r="G43" s="7"/>
      <c r="H43" s="7"/>
      <c r="I43" s="7"/>
    </row>
    <row r="44" spans="1:9" ht="23.25" hidden="1" customHeight="1" x14ac:dyDescent="0.2">
      <c r="A44" s="60" t="s">
        <v>102</v>
      </c>
      <c r="B44" s="66" t="s">
        <v>97</v>
      </c>
      <c r="C44" s="24">
        <v>5615.5</v>
      </c>
      <c r="D44" s="24">
        <v>5615.5</v>
      </c>
      <c r="E44" s="25">
        <v>5615.5</v>
      </c>
      <c r="F44" s="7"/>
      <c r="G44" s="7"/>
      <c r="H44" s="7"/>
      <c r="I44" s="7"/>
    </row>
    <row r="45" spans="1:9" ht="22.5" hidden="1" customHeight="1" x14ac:dyDescent="0.2">
      <c r="A45" s="60" t="s">
        <v>103</v>
      </c>
      <c r="B45" s="66" t="s">
        <v>98</v>
      </c>
      <c r="C45" s="24">
        <v>80</v>
      </c>
      <c r="D45" s="24">
        <v>80</v>
      </c>
      <c r="E45" s="25">
        <v>80</v>
      </c>
      <c r="F45" s="7"/>
      <c r="G45" s="7"/>
      <c r="H45" s="7"/>
      <c r="I45" s="7"/>
    </row>
    <row r="46" spans="1:9" ht="28.5" hidden="1" customHeight="1" x14ac:dyDescent="0.2">
      <c r="A46" s="60" t="s">
        <v>104</v>
      </c>
      <c r="B46" s="66" t="s">
        <v>99</v>
      </c>
      <c r="C46" s="38">
        <v>2000</v>
      </c>
      <c r="D46" s="38">
        <v>2000</v>
      </c>
      <c r="E46" s="25">
        <v>2000</v>
      </c>
      <c r="F46" s="7"/>
      <c r="G46" s="7"/>
      <c r="H46" s="7"/>
      <c r="I46" s="7"/>
    </row>
    <row r="47" spans="1:9" ht="21.75" hidden="1" customHeight="1" x14ac:dyDescent="0.2">
      <c r="A47" s="60" t="s">
        <v>105</v>
      </c>
      <c r="B47" s="66" t="s">
        <v>100</v>
      </c>
      <c r="C47" s="38">
        <v>835</v>
      </c>
      <c r="D47" s="38">
        <v>840</v>
      </c>
      <c r="E47" s="25">
        <v>850</v>
      </c>
      <c r="F47" s="7"/>
      <c r="G47" s="7"/>
      <c r="H47" s="7"/>
      <c r="I47" s="7"/>
    </row>
    <row r="48" spans="1:9" ht="15" hidden="1" customHeight="1" x14ac:dyDescent="0.2">
      <c r="A48" s="22">
        <v>112</v>
      </c>
      <c r="B48" s="39" t="s">
        <v>3</v>
      </c>
      <c r="C48" s="18">
        <f>C49</f>
        <v>157.19999999999999</v>
      </c>
      <c r="D48" s="18">
        <f t="shared" ref="D48:E48" si="8">D49</f>
        <v>157.19999999999999</v>
      </c>
      <c r="E48" s="18">
        <f t="shared" si="8"/>
        <v>157.19999999999999</v>
      </c>
      <c r="F48" s="7"/>
      <c r="G48" s="7"/>
      <c r="H48" s="7"/>
      <c r="I48" s="7"/>
    </row>
    <row r="49" spans="1:9" ht="19.5" hidden="1" customHeight="1" x14ac:dyDescent="0.2">
      <c r="A49" s="1" t="s">
        <v>71</v>
      </c>
      <c r="B49" s="40" t="s">
        <v>70</v>
      </c>
      <c r="C49" s="38">
        <v>157.19999999999999</v>
      </c>
      <c r="D49" s="38">
        <v>157.19999999999999</v>
      </c>
      <c r="E49" s="38">
        <v>157.19999999999999</v>
      </c>
      <c r="F49" s="7"/>
      <c r="G49" s="7"/>
      <c r="H49" s="7"/>
      <c r="I49" s="7"/>
    </row>
    <row r="50" spans="1:9" ht="19.5" hidden="1" customHeight="1" x14ac:dyDescent="0.2">
      <c r="A50" s="22">
        <v>113</v>
      </c>
      <c r="B50" s="39" t="s">
        <v>6</v>
      </c>
      <c r="C50" s="41">
        <f>SUM(C51)</f>
        <v>82509</v>
      </c>
      <c r="D50" s="41">
        <f t="shared" ref="D50:E50" si="9">SUM(D51)</f>
        <v>0</v>
      </c>
      <c r="E50" s="41">
        <f t="shared" si="9"/>
        <v>0</v>
      </c>
      <c r="F50" s="7"/>
      <c r="G50" s="7"/>
      <c r="H50" s="7"/>
      <c r="I50" s="7"/>
    </row>
    <row r="51" spans="1:9" ht="18.75" hidden="1" customHeight="1" x14ac:dyDescent="0.2">
      <c r="A51" s="60" t="s">
        <v>107</v>
      </c>
      <c r="B51" s="67" t="s">
        <v>106</v>
      </c>
      <c r="C51" s="38">
        <f>45679.5+226.1+12603.4+24000</f>
        <v>82509</v>
      </c>
      <c r="D51" s="38">
        <v>0</v>
      </c>
      <c r="E51" s="25">
        <v>0</v>
      </c>
      <c r="F51" s="7"/>
      <c r="G51" s="7"/>
      <c r="H51" s="7"/>
      <c r="I51" s="7"/>
    </row>
    <row r="52" spans="1:9" ht="17.25" hidden="1" customHeight="1" x14ac:dyDescent="0.2">
      <c r="A52" s="42" t="s">
        <v>50</v>
      </c>
      <c r="B52" s="39" t="s">
        <v>4</v>
      </c>
      <c r="C52" s="41">
        <f>SUM(C53:C54)</f>
        <v>8728.7000000000007</v>
      </c>
      <c r="D52" s="41">
        <f t="shared" ref="D52:E52" si="10">SUM(D53:D54)</f>
        <v>3000</v>
      </c>
      <c r="E52" s="41">
        <f t="shared" si="10"/>
        <v>3000</v>
      </c>
      <c r="F52" s="7"/>
      <c r="G52" s="7"/>
      <c r="H52" s="7"/>
      <c r="I52" s="7"/>
    </row>
    <row r="53" spans="1:9" ht="39.75" hidden="1" customHeight="1" x14ac:dyDescent="0.2">
      <c r="A53" s="60" t="s">
        <v>109</v>
      </c>
      <c r="B53" s="67" t="s">
        <v>108</v>
      </c>
      <c r="C53" s="24">
        <f>3000+5728.7</f>
        <v>8728.7000000000007</v>
      </c>
      <c r="D53" s="24">
        <v>3000</v>
      </c>
      <c r="E53" s="25">
        <v>3000</v>
      </c>
      <c r="F53" s="7"/>
      <c r="G53" s="7"/>
      <c r="H53" s="7"/>
      <c r="I53" s="7"/>
    </row>
    <row r="54" spans="1:9" ht="15" hidden="1" customHeight="1" x14ac:dyDescent="0.2">
      <c r="A54" s="1"/>
      <c r="B54" s="62"/>
      <c r="C54" s="24">
        <v>0</v>
      </c>
      <c r="D54" s="24">
        <v>0</v>
      </c>
      <c r="E54" s="25">
        <v>0</v>
      </c>
      <c r="F54" s="7"/>
      <c r="G54" s="7"/>
      <c r="H54" s="7"/>
      <c r="I54" s="7"/>
    </row>
    <row r="55" spans="1:9" ht="17.25" hidden="1" customHeight="1" x14ac:dyDescent="0.2">
      <c r="A55" s="22">
        <v>116</v>
      </c>
      <c r="B55" s="28" t="s">
        <v>0</v>
      </c>
      <c r="C55" s="18">
        <v>3000</v>
      </c>
      <c r="D55" s="18">
        <v>3000</v>
      </c>
      <c r="E55" s="18">
        <v>3000</v>
      </c>
      <c r="F55" s="7"/>
      <c r="G55" s="7"/>
      <c r="H55" s="7"/>
      <c r="I55" s="7"/>
    </row>
    <row r="56" spans="1:9" ht="18" hidden="1" customHeight="1" x14ac:dyDescent="0.2">
      <c r="A56" s="22">
        <v>117</v>
      </c>
      <c r="B56" s="39" t="s">
        <v>49</v>
      </c>
      <c r="C56" s="43">
        <v>810</v>
      </c>
      <c r="D56" s="43"/>
      <c r="E56" s="43"/>
    </row>
    <row r="57" spans="1:9" ht="17.25" hidden="1" customHeight="1" x14ac:dyDescent="0.2">
      <c r="A57" s="22"/>
      <c r="B57" s="44" t="s">
        <v>189</v>
      </c>
      <c r="C57" s="32">
        <f>C33+C27+C25+381.7</f>
        <v>207880.9</v>
      </c>
      <c r="D57" s="32">
        <f>D33+D27+D25</f>
        <v>215159.09999999998</v>
      </c>
      <c r="E57" s="32">
        <f>E33+E27+E25</f>
        <v>223103.6</v>
      </c>
      <c r="G57" s="5"/>
    </row>
    <row r="58" spans="1:9" ht="17.25" hidden="1" customHeight="1" x14ac:dyDescent="0.2">
      <c r="A58" s="22"/>
      <c r="B58" s="44" t="s">
        <v>86</v>
      </c>
      <c r="C58" s="32">
        <f>C49+102.2</f>
        <v>259.39999999999998</v>
      </c>
      <c r="D58" s="32">
        <f>D49+102.2</f>
        <v>259.39999999999998</v>
      </c>
      <c r="E58" s="32">
        <f>E49+102.2</f>
        <v>259.39999999999998</v>
      </c>
      <c r="G58" s="5"/>
    </row>
    <row r="59" spans="1:9" ht="17.25" customHeight="1" x14ac:dyDescent="0.25">
      <c r="A59" s="22"/>
      <c r="B59" s="68" t="s">
        <v>52</v>
      </c>
      <c r="C59" s="18">
        <f>C60+C61+C62+C63+C99+C155</f>
        <v>4702968.1000000006</v>
      </c>
      <c r="D59" s="18">
        <f>D60+D61+D63+D99+D155</f>
        <v>3740702.3</v>
      </c>
      <c r="E59" s="18">
        <f>E60+E61+E63+E99+E155</f>
        <v>3446780.0000000005</v>
      </c>
      <c r="G59" s="5"/>
    </row>
    <row r="60" spans="1:9" ht="38.25" customHeight="1" x14ac:dyDescent="0.2">
      <c r="A60" s="60" t="s">
        <v>123</v>
      </c>
      <c r="B60" s="67" t="s">
        <v>110</v>
      </c>
      <c r="C60" s="45">
        <v>829820</v>
      </c>
      <c r="D60" s="45">
        <v>397469.3</v>
      </c>
      <c r="E60" s="45">
        <v>287037.2</v>
      </c>
      <c r="G60" s="5"/>
    </row>
    <row r="61" spans="1:9" ht="25.5" x14ac:dyDescent="0.2">
      <c r="A61" s="60" t="s">
        <v>122</v>
      </c>
      <c r="B61" s="67" t="s">
        <v>111</v>
      </c>
      <c r="C61" s="24">
        <v>248177.7</v>
      </c>
      <c r="D61" s="24">
        <v>0</v>
      </c>
      <c r="E61" s="47">
        <v>0</v>
      </c>
    </row>
    <row r="62" spans="1:9" ht="25.5" x14ac:dyDescent="0.2">
      <c r="A62" s="60" t="s">
        <v>198</v>
      </c>
      <c r="B62" s="67" t="s">
        <v>197</v>
      </c>
      <c r="C62" s="24">
        <v>2000</v>
      </c>
      <c r="D62" s="24">
        <v>0</v>
      </c>
      <c r="E62" s="47">
        <v>0</v>
      </c>
    </row>
    <row r="63" spans="1:9" ht="21" customHeight="1" x14ac:dyDescent="0.2">
      <c r="A63" s="1"/>
      <c r="B63" s="26" t="s">
        <v>22</v>
      </c>
      <c r="C63" s="18">
        <f>C64+C68+C71+C73+C75+C77+C81+C83+C85+C87+C89+C91+C93+C95+C97+C79</f>
        <v>1441886.2</v>
      </c>
      <c r="D63" s="18">
        <f>D64+D68+D71+D73+D75+D77+D81+D83+D85+D87+D89+D91+D93+D95+D97+D79</f>
        <v>1526086.4000000001</v>
      </c>
      <c r="E63" s="18">
        <f>E64+E68+E71+E73+E75+E77+E81+E83+E85+E87+E89+E91+E93+E95+E97+E79</f>
        <v>1541392.8000000003</v>
      </c>
      <c r="G63" s="8"/>
    </row>
    <row r="64" spans="1:9" ht="38.25" customHeight="1" x14ac:dyDescent="0.2">
      <c r="A64" s="96" t="s">
        <v>17</v>
      </c>
      <c r="B64" s="98"/>
      <c r="C64" s="18">
        <f>SUM(C65:C67)</f>
        <v>138011.5</v>
      </c>
      <c r="D64" s="18">
        <f>SUM(D65:D67)</f>
        <v>102668</v>
      </c>
      <c r="E64" s="18">
        <f>SUM(E65:E67)</f>
        <v>117884</v>
      </c>
    </row>
    <row r="65" spans="1:5" ht="28.5" customHeight="1" x14ac:dyDescent="0.2">
      <c r="A65" s="60" t="s">
        <v>113</v>
      </c>
      <c r="B65" s="67" t="s">
        <v>112</v>
      </c>
      <c r="C65" s="45">
        <f>13619.6+198-20</f>
        <v>13797.6</v>
      </c>
      <c r="D65" s="45">
        <v>12507.2</v>
      </c>
      <c r="E65" s="45">
        <v>12723.2</v>
      </c>
    </row>
    <row r="66" spans="1:5" ht="45" customHeight="1" x14ac:dyDescent="0.2">
      <c r="A66" s="60" t="s">
        <v>120</v>
      </c>
      <c r="B66" s="67" t="s">
        <v>114</v>
      </c>
      <c r="C66" s="24">
        <f>80965.9+13826.3+3921.7</f>
        <v>98713.9</v>
      </c>
      <c r="D66" s="24">
        <v>67460.800000000003</v>
      </c>
      <c r="E66" s="25">
        <v>67460.800000000003</v>
      </c>
    </row>
    <row r="67" spans="1:5" ht="45.75" customHeight="1" x14ac:dyDescent="0.2">
      <c r="A67" s="60" t="s">
        <v>121</v>
      </c>
      <c r="B67" s="67" t="s">
        <v>116</v>
      </c>
      <c r="C67" s="24">
        <v>25500</v>
      </c>
      <c r="D67" s="24">
        <v>22700</v>
      </c>
      <c r="E67" s="25">
        <v>37700</v>
      </c>
    </row>
    <row r="68" spans="1:5" ht="29.25" customHeight="1" x14ac:dyDescent="0.2">
      <c r="A68" s="96" t="s">
        <v>11</v>
      </c>
      <c r="B68" s="98"/>
      <c r="C68" s="9">
        <f>SUM(C69:C70)</f>
        <v>24708.399999999998</v>
      </c>
      <c r="D68" s="9">
        <f>SUM(D69:D70)</f>
        <v>24369.599999999999</v>
      </c>
      <c r="E68" s="9">
        <f>SUM(E69:E70)</f>
        <v>24369.599999999999</v>
      </c>
    </row>
    <row r="69" spans="1:5" ht="28.5" customHeight="1" x14ac:dyDescent="0.2">
      <c r="A69" s="60" t="s">
        <v>113</v>
      </c>
      <c r="B69" s="67" t="s">
        <v>112</v>
      </c>
      <c r="C69" s="45">
        <v>1575.3</v>
      </c>
      <c r="D69" s="45">
        <v>1570.1000000000001</v>
      </c>
      <c r="E69" s="45">
        <v>1570.1000000000001</v>
      </c>
    </row>
    <row r="70" spans="1:5" ht="51" customHeight="1" x14ac:dyDescent="0.2">
      <c r="A70" s="60" t="s">
        <v>119</v>
      </c>
      <c r="B70" s="67" t="s">
        <v>115</v>
      </c>
      <c r="C70" s="24">
        <v>23133.1</v>
      </c>
      <c r="D70" s="24">
        <v>22799.5</v>
      </c>
      <c r="E70" s="25">
        <v>22799.5</v>
      </c>
    </row>
    <row r="71" spans="1:5" ht="60.75" customHeight="1" x14ac:dyDescent="0.2">
      <c r="A71" s="103" t="s">
        <v>16</v>
      </c>
      <c r="B71" s="98"/>
      <c r="C71" s="18">
        <f>C72</f>
        <v>10355</v>
      </c>
      <c r="D71" s="18">
        <f>D72</f>
        <v>7551.6</v>
      </c>
      <c r="E71" s="18">
        <f>E72</f>
        <v>7574.2</v>
      </c>
    </row>
    <row r="72" spans="1:5" ht="33" customHeight="1" x14ac:dyDescent="0.2">
      <c r="A72" s="60" t="s">
        <v>113</v>
      </c>
      <c r="B72" s="67" t="s">
        <v>112</v>
      </c>
      <c r="C72" s="45">
        <v>10355</v>
      </c>
      <c r="D72" s="45">
        <v>7551.6</v>
      </c>
      <c r="E72" s="45">
        <v>7574.2</v>
      </c>
    </row>
    <row r="73" spans="1:5" ht="32.25" customHeight="1" x14ac:dyDescent="0.2">
      <c r="A73" s="96" t="s">
        <v>13</v>
      </c>
      <c r="B73" s="98"/>
      <c r="C73" s="18">
        <f>C74</f>
        <v>1730.3</v>
      </c>
      <c r="D73" s="18">
        <f>D74</f>
        <v>1524.4</v>
      </c>
      <c r="E73" s="18">
        <f>E74</f>
        <v>1524.4</v>
      </c>
    </row>
    <row r="74" spans="1:5" ht="30" customHeight="1" x14ac:dyDescent="0.2">
      <c r="A74" s="60" t="s">
        <v>113</v>
      </c>
      <c r="B74" s="67" t="s">
        <v>112</v>
      </c>
      <c r="C74" s="45">
        <v>1730.3</v>
      </c>
      <c r="D74" s="45">
        <v>1524.4</v>
      </c>
      <c r="E74" s="45">
        <v>1524.4</v>
      </c>
    </row>
    <row r="75" spans="1:5" ht="52.5" customHeight="1" x14ac:dyDescent="0.2">
      <c r="A75" s="96" t="s">
        <v>12</v>
      </c>
      <c r="B75" s="98"/>
      <c r="C75" s="18">
        <f>C76</f>
        <v>1446.4</v>
      </c>
      <c r="D75" s="18">
        <f>D76</f>
        <v>1321.9</v>
      </c>
      <c r="E75" s="18">
        <f>E76</f>
        <v>1321.9</v>
      </c>
    </row>
    <row r="76" spans="1:5" ht="30.75" customHeight="1" x14ac:dyDescent="0.2">
      <c r="A76" s="60" t="s">
        <v>113</v>
      </c>
      <c r="B76" s="67" t="s">
        <v>112</v>
      </c>
      <c r="C76" s="45">
        <f>1500.4-54</f>
        <v>1446.4</v>
      </c>
      <c r="D76" s="45">
        <v>1321.9</v>
      </c>
      <c r="E76" s="45">
        <v>1321.9</v>
      </c>
    </row>
    <row r="77" spans="1:5" ht="43.5" customHeight="1" x14ac:dyDescent="0.2">
      <c r="A77" s="96" t="s">
        <v>14</v>
      </c>
      <c r="B77" s="98"/>
      <c r="C77" s="18">
        <f>C78</f>
        <v>2928.2</v>
      </c>
      <c r="D77" s="18">
        <f>D78</f>
        <v>2579.8000000000002</v>
      </c>
      <c r="E77" s="18">
        <f>E78</f>
        <v>2579.8000000000002</v>
      </c>
    </row>
    <row r="78" spans="1:5" ht="30" customHeight="1" x14ac:dyDescent="0.2">
      <c r="A78" s="60" t="s">
        <v>113</v>
      </c>
      <c r="B78" s="67" t="s">
        <v>112</v>
      </c>
      <c r="C78" s="45">
        <v>2928.2</v>
      </c>
      <c r="D78" s="45">
        <v>2579.8000000000002</v>
      </c>
      <c r="E78" s="45">
        <v>2579.8000000000002</v>
      </c>
    </row>
    <row r="79" spans="1:5" ht="30" customHeight="1" x14ac:dyDescent="0.2">
      <c r="A79" s="101" t="s">
        <v>168</v>
      </c>
      <c r="B79" s="102"/>
      <c r="C79" s="48">
        <f>C80</f>
        <v>1114.4000000000001</v>
      </c>
      <c r="D79" s="48">
        <f t="shared" ref="D79:E79" si="11">D80</f>
        <v>188.6</v>
      </c>
      <c r="E79" s="48">
        <f t="shared" si="11"/>
        <v>188.6</v>
      </c>
    </row>
    <row r="80" spans="1:5" ht="30" customHeight="1" x14ac:dyDescent="0.2">
      <c r="A80" s="60" t="s">
        <v>113</v>
      </c>
      <c r="B80" s="67" t="s">
        <v>112</v>
      </c>
      <c r="C80" s="45">
        <v>1114.4000000000001</v>
      </c>
      <c r="D80" s="45">
        <v>188.6</v>
      </c>
      <c r="E80" s="45">
        <v>188.6</v>
      </c>
    </row>
    <row r="81" spans="1:5" ht="40.5" customHeight="1" x14ac:dyDescent="0.2">
      <c r="A81" s="96" t="s">
        <v>24</v>
      </c>
      <c r="B81" s="98"/>
      <c r="C81" s="18">
        <f>C82</f>
        <v>12876</v>
      </c>
      <c r="D81" s="18">
        <f t="shared" ref="D81:E81" si="12">D82</f>
        <v>13314.1</v>
      </c>
      <c r="E81" s="18">
        <f t="shared" si="12"/>
        <v>13314.1</v>
      </c>
    </row>
    <row r="82" spans="1:5" ht="30" customHeight="1" x14ac:dyDescent="0.2">
      <c r="A82" s="60" t="s">
        <v>113</v>
      </c>
      <c r="B82" s="67" t="s">
        <v>112</v>
      </c>
      <c r="C82" s="45">
        <v>12876</v>
      </c>
      <c r="D82" s="45">
        <v>13314.1</v>
      </c>
      <c r="E82" s="45">
        <v>13314.1</v>
      </c>
    </row>
    <row r="83" spans="1:5" ht="34.5" customHeight="1" x14ac:dyDescent="0.2">
      <c r="A83" s="96" t="s">
        <v>15</v>
      </c>
      <c r="B83" s="98"/>
      <c r="C83" s="18">
        <f>C84</f>
        <v>5430.3</v>
      </c>
      <c r="D83" s="18">
        <f>D84</f>
        <v>5731.7</v>
      </c>
      <c r="E83" s="18">
        <f>E84</f>
        <v>5781.7</v>
      </c>
    </row>
    <row r="84" spans="1:5" ht="30" customHeight="1" x14ac:dyDescent="0.2">
      <c r="A84" s="60" t="s">
        <v>113</v>
      </c>
      <c r="B84" s="67" t="s">
        <v>112</v>
      </c>
      <c r="C84" s="45">
        <f>5672.1-241.8</f>
        <v>5430.3</v>
      </c>
      <c r="D84" s="45">
        <v>5731.7</v>
      </c>
      <c r="E84" s="45">
        <v>5781.7</v>
      </c>
    </row>
    <row r="85" spans="1:5" ht="47.25" customHeight="1" x14ac:dyDescent="0.2">
      <c r="A85" s="96" t="s">
        <v>19</v>
      </c>
      <c r="B85" s="98"/>
      <c r="C85" s="18">
        <f>C86</f>
        <v>1907.7</v>
      </c>
      <c r="D85" s="18">
        <f>D86</f>
        <v>1680.8</v>
      </c>
      <c r="E85" s="18">
        <f>E86</f>
        <v>1680.8</v>
      </c>
    </row>
    <row r="86" spans="1:5" ht="31.5" customHeight="1" x14ac:dyDescent="0.2">
      <c r="A86" s="60" t="s">
        <v>113</v>
      </c>
      <c r="B86" s="67" t="s">
        <v>112</v>
      </c>
      <c r="C86" s="45">
        <v>1907.7</v>
      </c>
      <c r="D86" s="45">
        <v>1680.8</v>
      </c>
      <c r="E86" s="45">
        <v>1680.8</v>
      </c>
    </row>
    <row r="87" spans="1:5" ht="66.75" customHeight="1" x14ac:dyDescent="0.2">
      <c r="A87" s="96" t="s">
        <v>18</v>
      </c>
      <c r="B87" s="98"/>
      <c r="C87" s="18">
        <f>C88</f>
        <v>2302.6999999999998</v>
      </c>
      <c r="D87" s="18">
        <f>D88</f>
        <v>1974.5</v>
      </c>
      <c r="E87" s="18">
        <f>E88</f>
        <v>1974.5</v>
      </c>
    </row>
    <row r="88" spans="1:5" ht="26.25" customHeight="1" x14ac:dyDescent="0.2">
      <c r="A88" s="60" t="s">
        <v>113</v>
      </c>
      <c r="B88" s="67" t="s">
        <v>112</v>
      </c>
      <c r="C88" s="45">
        <v>2302.6999999999998</v>
      </c>
      <c r="D88" s="45">
        <v>1974.5</v>
      </c>
      <c r="E88" s="45">
        <v>1974.5</v>
      </c>
    </row>
    <row r="89" spans="1:5" ht="65.25" customHeight="1" x14ac:dyDescent="0.2">
      <c r="A89" s="96" t="s">
        <v>28</v>
      </c>
      <c r="B89" s="98"/>
      <c r="C89" s="18">
        <f>C90</f>
        <v>2741.7</v>
      </c>
      <c r="D89" s="18">
        <f>D90</f>
        <v>2849.3</v>
      </c>
      <c r="E89" s="18">
        <f>E90</f>
        <v>2965.4</v>
      </c>
    </row>
    <row r="90" spans="1:5" ht="30.75" customHeight="1" x14ac:dyDescent="0.2">
      <c r="A90" s="60" t="s">
        <v>113</v>
      </c>
      <c r="B90" s="67" t="s">
        <v>112</v>
      </c>
      <c r="C90" s="45">
        <v>2741.7</v>
      </c>
      <c r="D90" s="45">
        <v>2849.3</v>
      </c>
      <c r="E90" s="45">
        <v>2965.4</v>
      </c>
    </row>
    <row r="91" spans="1:5" ht="45" customHeight="1" x14ac:dyDescent="0.2">
      <c r="A91" s="96" t="s">
        <v>25</v>
      </c>
      <c r="B91" s="98"/>
      <c r="C91" s="18">
        <f>C92</f>
        <v>6.4</v>
      </c>
      <c r="D91" s="18">
        <f>D92</f>
        <v>104.5</v>
      </c>
      <c r="E91" s="18">
        <f>E92</f>
        <v>6.2</v>
      </c>
    </row>
    <row r="92" spans="1:5" ht="50.25" customHeight="1" x14ac:dyDescent="0.2">
      <c r="A92" s="60" t="s">
        <v>118</v>
      </c>
      <c r="B92" s="67" t="s">
        <v>117</v>
      </c>
      <c r="C92" s="45">
        <v>6.4</v>
      </c>
      <c r="D92" s="45">
        <v>104.5</v>
      </c>
      <c r="E92" s="45">
        <v>6.2</v>
      </c>
    </row>
    <row r="93" spans="1:5" ht="64.5" customHeight="1" x14ac:dyDescent="0.2">
      <c r="A93" s="88" t="s">
        <v>30</v>
      </c>
      <c r="B93" s="92"/>
      <c r="C93" s="18">
        <f>C94</f>
        <v>2690</v>
      </c>
      <c r="D93" s="18">
        <f t="shared" ref="D93:E93" si="13">D94</f>
        <v>1800</v>
      </c>
      <c r="E93" s="18">
        <f t="shared" si="13"/>
        <v>1800</v>
      </c>
    </row>
    <row r="94" spans="1:5" ht="29.25" customHeight="1" x14ac:dyDescent="0.2">
      <c r="A94" s="60" t="s">
        <v>113</v>
      </c>
      <c r="B94" s="67" t="s">
        <v>112</v>
      </c>
      <c r="C94" s="45">
        <v>2690</v>
      </c>
      <c r="D94" s="45">
        <v>1800</v>
      </c>
      <c r="E94" s="45">
        <v>1800</v>
      </c>
    </row>
    <row r="95" spans="1:5" ht="63" customHeight="1" x14ac:dyDescent="0.2">
      <c r="A95" s="99" t="s">
        <v>140</v>
      </c>
      <c r="B95" s="100"/>
      <c r="C95" s="49">
        <f>C96</f>
        <v>666215.4</v>
      </c>
      <c r="D95" s="49">
        <f t="shared" ref="D95:E95" si="14">D96</f>
        <v>613972.20000000007</v>
      </c>
      <c r="E95" s="49">
        <f t="shared" si="14"/>
        <v>613972.20000000007</v>
      </c>
    </row>
    <row r="96" spans="1:5" ht="29.25" customHeight="1" x14ac:dyDescent="0.2">
      <c r="A96" s="60" t="s">
        <v>143</v>
      </c>
      <c r="B96" s="69" t="s">
        <v>142</v>
      </c>
      <c r="C96" s="45">
        <f>556693.3+109522.1</f>
        <v>666215.4</v>
      </c>
      <c r="D96" s="45">
        <v>613972.20000000007</v>
      </c>
      <c r="E96" s="45">
        <v>613972.20000000007</v>
      </c>
    </row>
    <row r="97" spans="1:7" ht="29.25" customHeight="1" x14ac:dyDescent="0.2">
      <c r="A97" s="99" t="s">
        <v>141</v>
      </c>
      <c r="B97" s="100"/>
      <c r="C97" s="49">
        <f>C98</f>
        <v>567421.80000000005</v>
      </c>
      <c r="D97" s="49">
        <f t="shared" ref="D97:E97" si="15">D98</f>
        <v>744455.4</v>
      </c>
      <c r="E97" s="49">
        <f t="shared" si="15"/>
        <v>744455.4</v>
      </c>
    </row>
    <row r="98" spans="1:7" ht="29.25" customHeight="1" x14ac:dyDescent="0.2">
      <c r="A98" s="60" t="s">
        <v>143</v>
      </c>
      <c r="B98" s="69" t="s">
        <v>142</v>
      </c>
      <c r="C98" s="45">
        <v>567421.80000000005</v>
      </c>
      <c r="D98" s="45">
        <v>744455.4</v>
      </c>
      <c r="E98" s="45">
        <v>744455.4</v>
      </c>
    </row>
    <row r="99" spans="1:7" ht="19.5" customHeight="1" x14ac:dyDescent="0.2">
      <c r="A99" s="1"/>
      <c r="B99" s="26" t="s">
        <v>23</v>
      </c>
      <c r="C99" s="18">
        <f>C100+C102+C104+C107+C109+C111+C114+C116+C118+C120+C125+C127+C131+C134+C136+C138+C140+C142+C144+C146+C148+C150+C153</f>
        <v>2132002</v>
      </c>
      <c r="D99" s="18">
        <f>D100+D102+D104+D107+D109+D111+D114+D116+D118+D120+D125+D127+D131+D134+D136+D138+D140+D142+D144+D146+D148+D150+D153</f>
        <v>1777828.2999999998</v>
      </c>
      <c r="E99" s="18">
        <f>E100+E102+E104+E107+E109+E111+E114+E116+E118+E120+E125+E127+E131+E134+E136+E138+E140+E142+E144+E146+E148+E150+E153</f>
        <v>1578071.4</v>
      </c>
      <c r="G99" s="8"/>
    </row>
    <row r="100" spans="1:7" ht="27.75" customHeight="1" x14ac:dyDescent="0.2">
      <c r="A100" s="96" t="s">
        <v>36</v>
      </c>
      <c r="B100" s="98"/>
      <c r="C100" s="50">
        <f>C101</f>
        <v>100875.3</v>
      </c>
      <c r="D100" s="50">
        <f>D101</f>
        <v>78489</v>
      </c>
      <c r="E100" s="50">
        <f>E101</f>
        <v>80351.100000000006</v>
      </c>
    </row>
    <row r="101" spans="1:7" ht="26.25" customHeight="1" x14ac:dyDescent="0.2">
      <c r="A101" s="60" t="s">
        <v>125</v>
      </c>
      <c r="B101" s="67" t="s">
        <v>124</v>
      </c>
      <c r="C101" s="45">
        <f>93833.6+6000-509.3+1551</f>
        <v>100875.3</v>
      </c>
      <c r="D101" s="45">
        <v>78489</v>
      </c>
      <c r="E101" s="45">
        <v>80351.100000000006</v>
      </c>
    </row>
    <row r="102" spans="1:7" ht="29.25" customHeight="1" x14ac:dyDescent="0.2">
      <c r="A102" s="96" t="s">
        <v>34</v>
      </c>
      <c r="B102" s="97"/>
      <c r="C102" s="50">
        <f>C103</f>
        <v>71858.899999999994</v>
      </c>
      <c r="D102" s="50">
        <f t="shared" ref="D102:E102" si="16">D103</f>
        <v>73652.3</v>
      </c>
      <c r="E102" s="50">
        <f t="shared" si="16"/>
        <v>45606.1</v>
      </c>
    </row>
    <row r="103" spans="1:7" ht="21" customHeight="1" x14ac:dyDescent="0.2">
      <c r="A103" s="60" t="s">
        <v>125</v>
      </c>
      <c r="B103" s="67" t="s">
        <v>124</v>
      </c>
      <c r="C103" s="45">
        <f>60028.4+11830.5</f>
        <v>71858.899999999994</v>
      </c>
      <c r="D103" s="45">
        <v>73652.3</v>
      </c>
      <c r="E103" s="45">
        <v>45606.1</v>
      </c>
    </row>
    <row r="104" spans="1:7" ht="32.25" customHeight="1" x14ac:dyDescent="0.2">
      <c r="A104" s="96" t="s">
        <v>35</v>
      </c>
      <c r="B104" s="97"/>
      <c r="C104" s="50">
        <f>C105</f>
        <v>131848.20000000001</v>
      </c>
      <c r="D104" s="50">
        <f t="shared" ref="D104" si="17">D105</f>
        <v>98816.6</v>
      </c>
      <c r="E104" s="50">
        <f>E105+E106</f>
        <v>141702.09999999998</v>
      </c>
    </row>
    <row r="105" spans="1:7" ht="17.25" customHeight="1" x14ac:dyDescent="0.2">
      <c r="A105" s="60" t="s">
        <v>125</v>
      </c>
      <c r="B105" s="67" t="s">
        <v>124</v>
      </c>
      <c r="C105" s="45">
        <f>65801.8+66046.4</f>
        <v>131848.20000000001</v>
      </c>
      <c r="D105" s="45">
        <v>98816.6</v>
      </c>
      <c r="E105" s="45">
        <v>91260.9</v>
      </c>
    </row>
    <row r="106" spans="1:7" ht="32.25" customHeight="1" x14ac:dyDescent="0.2">
      <c r="A106" s="60" t="s">
        <v>186</v>
      </c>
      <c r="B106" s="67" t="s">
        <v>171</v>
      </c>
      <c r="C106" s="45"/>
      <c r="D106" s="45"/>
      <c r="E106" s="45">
        <v>50441.2</v>
      </c>
    </row>
    <row r="107" spans="1:7" ht="33.75" customHeight="1" x14ac:dyDescent="0.2">
      <c r="A107" s="96" t="s">
        <v>37</v>
      </c>
      <c r="B107" s="97"/>
      <c r="C107" s="50">
        <f>C108</f>
        <v>218663.3</v>
      </c>
      <c r="D107" s="50">
        <f t="shared" ref="D107:E107" si="18">D108</f>
        <v>152539.5</v>
      </c>
      <c r="E107" s="50">
        <f t="shared" si="18"/>
        <v>223276.4</v>
      </c>
    </row>
    <row r="108" spans="1:7" ht="18.75" customHeight="1" x14ac:dyDescent="0.2">
      <c r="A108" s="60" t="s">
        <v>125</v>
      </c>
      <c r="B108" s="67" t="s">
        <v>124</v>
      </c>
      <c r="C108" s="45">
        <v>218663.3</v>
      </c>
      <c r="D108" s="45">
        <v>152539.5</v>
      </c>
      <c r="E108" s="45">
        <v>223276.4</v>
      </c>
    </row>
    <row r="109" spans="1:7" ht="21.75" customHeight="1" x14ac:dyDescent="0.2">
      <c r="A109" s="96" t="s">
        <v>38</v>
      </c>
      <c r="B109" s="97"/>
      <c r="C109" s="50">
        <f>C110</f>
        <v>5087.7</v>
      </c>
      <c r="D109" s="50">
        <f>D110</f>
        <v>5087.7</v>
      </c>
      <c r="E109" s="50">
        <f>E110</f>
        <v>5087.7</v>
      </c>
    </row>
    <row r="110" spans="1:7" ht="15.75" customHeight="1" x14ac:dyDescent="0.2">
      <c r="A110" s="60" t="s">
        <v>125</v>
      </c>
      <c r="B110" s="67" t="s">
        <v>124</v>
      </c>
      <c r="C110" s="45">
        <v>5087.7</v>
      </c>
      <c r="D110" s="45">
        <v>5087.7</v>
      </c>
      <c r="E110" s="45">
        <v>5087.7</v>
      </c>
    </row>
    <row r="111" spans="1:7" ht="35.25" customHeight="1" x14ac:dyDescent="0.2">
      <c r="A111" s="88" t="s">
        <v>39</v>
      </c>
      <c r="B111" s="92"/>
      <c r="C111" s="50">
        <f>C112+C113</f>
        <v>0</v>
      </c>
      <c r="D111" s="50">
        <f t="shared" ref="D111:E111" si="19">D112+D113</f>
        <v>387</v>
      </c>
      <c r="E111" s="50">
        <f t="shared" si="19"/>
        <v>1026.5999999999999</v>
      </c>
    </row>
    <row r="112" spans="1:7" ht="20.25" customHeight="1" x14ac:dyDescent="0.2">
      <c r="A112" s="60" t="s">
        <v>125</v>
      </c>
      <c r="B112" s="67" t="s">
        <v>124</v>
      </c>
      <c r="C112" s="45">
        <v>0</v>
      </c>
      <c r="D112" s="45">
        <v>387</v>
      </c>
      <c r="E112" s="45">
        <v>1026.5999999999999</v>
      </c>
    </row>
    <row r="113" spans="1:5" ht="31.5" customHeight="1" x14ac:dyDescent="0.2">
      <c r="A113" s="60" t="s">
        <v>133</v>
      </c>
      <c r="B113" s="67" t="s">
        <v>132</v>
      </c>
      <c r="C113" s="51">
        <v>0</v>
      </c>
      <c r="D113" s="51">
        <v>0</v>
      </c>
      <c r="E113" s="52"/>
    </row>
    <row r="114" spans="1:5" ht="41.25" customHeight="1" x14ac:dyDescent="0.2">
      <c r="A114" s="96" t="s">
        <v>41</v>
      </c>
      <c r="B114" s="97"/>
      <c r="C114" s="50">
        <f>C115</f>
        <v>3421.8</v>
      </c>
      <c r="D114" s="50">
        <f>D115</f>
        <v>4105.5</v>
      </c>
      <c r="E114" s="50">
        <f>E115</f>
        <v>4105.5</v>
      </c>
    </row>
    <row r="115" spans="1:5" ht="35.25" customHeight="1" x14ac:dyDescent="0.2">
      <c r="A115" s="60" t="s">
        <v>135</v>
      </c>
      <c r="B115" s="67" t="s">
        <v>134</v>
      </c>
      <c r="C115" s="45">
        <v>3421.8</v>
      </c>
      <c r="D115" s="45">
        <v>4105.5</v>
      </c>
      <c r="E115" s="45">
        <v>4105.5</v>
      </c>
    </row>
    <row r="116" spans="1:5" ht="27" customHeight="1" x14ac:dyDescent="0.2">
      <c r="A116" s="96" t="s">
        <v>42</v>
      </c>
      <c r="B116" s="97"/>
      <c r="C116" s="50">
        <f>C117</f>
        <v>12500</v>
      </c>
      <c r="D116" s="50">
        <f>D117</f>
        <v>12500</v>
      </c>
      <c r="E116" s="50">
        <f>E117</f>
        <v>12500</v>
      </c>
    </row>
    <row r="117" spans="1:5" ht="16.5" customHeight="1" x14ac:dyDescent="0.2">
      <c r="A117" s="60" t="s">
        <v>125</v>
      </c>
      <c r="B117" s="67" t="s">
        <v>124</v>
      </c>
      <c r="C117" s="45">
        <v>12500</v>
      </c>
      <c r="D117" s="45">
        <v>12500</v>
      </c>
      <c r="E117" s="45">
        <v>12500</v>
      </c>
    </row>
    <row r="118" spans="1:5" ht="69.75" customHeight="1" x14ac:dyDescent="0.2">
      <c r="A118" s="96" t="s">
        <v>77</v>
      </c>
      <c r="B118" s="97"/>
      <c r="C118" s="50">
        <f>C119</f>
        <v>3656</v>
      </c>
      <c r="D118" s="50">
        <f>D119</f>
        <v>3656</v>
      </c>
      <c r="E118" s="50">
        <f>E119</f>
        <v>3656</v>
      </c>
    </row>
    <row r="119" spans="1:5" ht="21" customHeight="1" x14ac:dyDescent="0.2">
      <c r="A119" s="60" t="s">
        <v>125</v>
      </c>
      <c r="B119" s="67" t="s">
        <v>124</v>
      </c>
      <c r="C119" s="45">
        <f>6372-2716</f>
        <v>3656</v>
      </c>
      <c r="D119" s="45">
        <v>3656</v>
      </c>
      <c r="E119" s="45">
        <v>3656</v>
      </c>
    </row>
    <row r="120" spans="1:5" ht="32.25" customHeight="1" x14ac:dyDescent="0.2">
      <c r="A120" s="96" t="s">
        <v>31</v>
      </c>
      <c r="B120" s="97"/>
      <c r="C120" s="50">
        <f>C121+C122+C123+C124</f>
        <v>150154.6</v>
      </c>
      <c r="D120" s="50">
        <f>D121+D122+D123+D124</f>
        <v>92220.599999999991</v>
      </c>
      <c r="E120" s="50">
        <f t="shared" ref="E120" si="20">E121+E122+E123+E124</f>
        <v>73874.7</v>
      </c>
    </row>
    <row r="121" spans="1:5" ht="27.75" customHeight="1" x14ac:dyDescent="0.2">
      <c r="A121" s="60" t="s">
        <v>125</v>
      </c>
      <c r="B121" s="67" t="s">
        <v>124</v>
      </c>
      <c r="C121" s="45">
        <v>57000</v>
      </c>
      <c r="D121" s="45">
        <f>54000-2754+6000</f>
        <v>57246</v>
      </c>
      <c r="E121" s="45">
        <v>49000</v>
      </c>
    </row>
    <row r="122" spans="1:5" ht="36" customHeight="1" x14ac:dyDescent="0.2">
      <c r="A122" s="60" t="s">
        <v>128</v>
      </c>
      <c r="B122" s="67" t="s">
        <v>127</v>
      </c>
      <c r="C122" s="57">
        <v>24438</v>
      </c>
      <c r="D122" s="57">
        <v>24435.4</v>
      </c>
      <c r="E122" s="25">
        <v>24874.7</v>
      </c>
    </row>
    <row r="123" spans="1:5" ht="50.25" customHeight="1" x14ac:dyDescent="0.2">
      <c r="A123" s="60" t="s">
        <v>172</v>
      </c>
      <c r="B123" s="67" t="s">
        <v>173</v>
      </c>
      <c r="C123" s="57">
        <v>64000</v>
      </c>
      <c r="D123" s="57">
        <v>0</v>
      </c>
      <c r="E123" s="25">
        <v>0</v>
      </c>
    </row>
    <row r="124" spans="1:5" ht="54" customHeight="1" x14ac:dyDescent="0.2">
      <c r="A124" s="60" t="s">
        <v>195</v>
      </c>
      <c r="B124" s="67" t="s">
        <v>196</v>
      </c>
      <c r="C124" s="57">
        <f>4777.8+3604.3-3665.5</f>
        <v>4716.6000000000004</v>
      </c>
      <c r="D124" s="57">
        <f>5375+5164.2</f>
        <v>10539.2</v>
      </c>
      <c r="E124" s="57">
        <f t="shared" ref="E124" si="21">SUM(E125:E126)</f>
        <v>0</v>
      </c>
    </row>
    <row r="125" spans="1:5" ht="32.25" customHeight="1" x14ac:dyDescent="0.2">
      <c r="A125" s="96" t="s">
        <v>40</v>
      </c>
      <c r="B125" s="97"/>
      <c r="C125" s="50">
        <f>C126</f>
        <v>68768.100000000006</v>
      </c>
      <c r="D125" s="50">
        <f t="shared" ref="D125:E125" si="22">D126</f>
        <v>171330.7</v>
      </c>
      <c r="E125" s="50">
        <f t="shared" si="22"/>
        <v>0</v>
      </c>
    </row>
    <row r="126" spans="1:5" ht="29.25" customHeight="1" x14ac:dyDescent="0.2">
      <c r="A126" s="60" t="s">
        <v>129</v>
      </c>
      <c r="B126" s="67" t="s">
        <v>126</v>
      </c>
      <c r="C126" s="45">
        <f>68768.1</f>
        <v>68768.100000000006</v>
      </c>
      <c r="D126" s="45">
        <f>101330.7+70000</f>
        <v>171330.7</v>
      </c>
      <c r="E126" s="45">
        <v>0</v>
      </c>
    </row>
    <row r="127" spans="1:5" ht="18.75" customHeight="1" x14ac:dyDescent="0.2">
      <c r="A127" s="96" t="s">
        <v>33</v>
      </c>
      <c r="B127" s="97"/>
      <c r="C127" s="50">
        <f>C128+C129+C130</f>
        <v>147466.29999999999</v>
      </c>
      <c r="D127" s="50">
        <f t="shared" ref="D127:E127" si="23">D128+D129+D130</f>
        <v>9813.1</v>
      </c>
      <c r="E127" s="50">
        <f t="shared" si="23"/>
        <v>136568.5</v>
      </c>
    </row>
    <row r="128" spans="1:5" ht="19.5" customHeight="1" x14ac:dyDescent="0.2">
      <c r="A128" s="60" t="s">
        <v>125</v>
      </c>
      <c r="B128" s="67" t="s">
        <v>124</v>
      </c>
      <c r="C128" s="73">
        <f>94910.9+2500</f>
        <v>97410.9</v>
      </c>
      <c r="D128" s="73">
        <v>9813.1</v>
      </c>
      <c r="E128" s="73">
        <v>136568.5</v>
      </c>
    </row>
    <row r="129" spans="1:5" ht="32.25" customHeight="1" x14ac:dyDescent="0.2">
      <c r="A129" s="70" t="s">
        <v>184</v>
      </c>
      <c r="B129" s="71" t="s">
        <v>174</v>
      </c>
      <c r="C129" s="73">
        <v>2196.4</v>
      </c>
      <c r="D129" s="73">
        <v>0</v>
      </c>
      <c r="E129" s="73">
        <v>0</v>
      </c>
    </row>
    <row r="130" spans="1:5" ht="43.5" customHeight="1" x14ac:dyDescent="0.2">
      <c r="A130" s="70" t="s">
        <v>185</v>
      </c>
      <c r="B130" s="71" t="s">
        <v>175</v>
      </c>
      <c r="C130" s="73">
        <v>47859</v>
      </c>
      <c r="D130" s="73">
        <v>0</v>
      </c>
      <c r="E130" s="73">
        <v>0</v>
      </c>
    </row>
    <row r="131" spans="1:5" ht="21.75" customHeight="1" x14ac:dyDescent="0.2">
      <c r="A131" s="88" t="s">
        <v>32</v>
      </c>
      <c r="B131" s="92"/>
      <c r="C131" s="50">
        <f>C132+C133</f>
        <v>227.3</v>
      </c>
      <c r="D131" s="50">
        <f t="shared" ref="D131:E131" si="24">D132</f>
        <v>17507.8</v>
      </c>
      <c r="E131" s="50">
        <f t="shared" si="24"/>
        <v>0</v>
      </c>
    </row>
    <row r="132" spans="1:5" ht="28.5" customHeight="1" x14ac:dyDescent="0.2">
      <c r="A132" s="60" t="s">
        <v>176</v>
      </c>
      <c r="B132" s="67" t="s">
        <v>177</v>
      </c>
      <c r="C132" s="57">
        <v>0</v>
      </c>
      <c r="D132" s="57">
        <v>17507.8</v>
      </c>
      <c r="E132" s="25">
        <v>0</v>
      </c>
    </row>
    <row r="133" spans="1:5" ht="28.5" customHeight="1" x14ac:dyDescent="0.2">
      <c r="A133" s="60" t="s">
        <v>200</v>
      </c>
      <c r="B133" s="83" t="s">
        <v>199</v>
      </c>
      <c r="C133" s="57">
        <v>227.3</v>
      </c>
      <c r="D133" s="73">
        <v>0</v>
      </c>
      <c r="E133" s="73">
        <v>0</v>
      </c>
    </row>
    <row r="134" spans="1:5" ht="34.5" customHeight="1" x14ac:dyDescent="0.2">
      <c r="A134" s="88" t="s">
        <v>73</v>
      </c>
      <c r="B134" s="92"/>
      <c r="C134" s="50">
        <f>C135</f>
        <v>64653.8</v>
      </c>
      <c r="D134" s="50">
        <f t="shared" ref="D134:E134" si="25">D135</f>
        <v>0</v>
      </c>
      <c r="E134" s="50">
        <f t="shared" si="25"/>
        <v>0</v>
      </c>
    </row>
    <row r="135" spans="1:5" ht="29.25" customHeight="1" x14ac:dyDescent="0.2">
      <c r="A135" s="60" t="s">
        <v>131</v>
      </c>
      <c r="B135" s="67" t="s">
        <v>130</v>
      </c>
      <c r="C135" s="73">
        <f>61462.9+3190.9</f>
        <v>64653.8</v>
      </c>
      <c r="D135" s="73">
        <v>0</v>
      </c>
      <c r="E135" s="73">
        <v>0</v>
      </c>
    </row>
    <row r="136" spans="1:5" ht="30.75" customHeight="1" x14ac:dyDescent="0.2">
      <c r="A136" s="88" t="s">
        <v>83</v>
      </c>
      <c r="B136" s="92"/>
      <c r="C136" s="50">
        <f>C137</f>
        <v>4375.8999999999996</v>
      </c>
      <c r="D136" s="50">
        <f t="shared" ref="D136:E136" si="26">D137</f>
        <v>2552.6</v>
      </c>
      <c r="E136" s="50">
        <f t="shared" si="26"/>
        <v>2552.6</v>
      </c>
    </row>
    <row r="137" spans="1:5" ht="24" customHeight="1" x14ac:dyDescent="0.2">
      <c r="A137" s="60" t="s">
        <v>178</v>
      </c>
      <c r="B137" s="67" t="s">
        <v>179</v>
      </c>
      <c r="C137" s="73">
        <v>4375.8999999999996</v>
      </c>
      <c r="D137" s="73">
        <v>2552.6</v>
      </c>
      <c r="E137" s="73">
        <v>2552.6</v>
      </c>
    </row>
    <row r="138" spans="1:5" ht="33.75" customHeight="1" x14ac:dyDescent="0.2">
      <c r="A138" s="88" t="s">
        <v>74</v>
      </c>
      <c r="B138" s="93"/>
      <c r="C138" s="50">
        <f>C139</f>
        <v>15000</v>
      </c>
      <c r="D138" s="50">
        <f t="shared" ref="D138:E138" si="27">D139</f>
        <v>0</v>
      </c>
      <c r="E138" s="50">
        <f t="shared" si="27"/>
        <v>0</v>
      </c>
    </row>
    <row r="139" spans="1:5" ht="27" customHeight="1" x14ac:dyDescent="0.2">
      <c r="A139" s="60" t="s">
        <v>125</v>
      </c>
      <c r="B139" s="67" t="s">
        <v>124</v>
      </c>
      <c r="C139" s="51">
        <v>15000</v>
      </c>
      <c r="D139" s="51">
        <v>0</v>
      </c>
      <c r="E139" s="46">
        <v>0</v>
      </c>
    </row>
    <row r="140" spans="1:5" ht="27" customHeight="1" x14ac:dyDescent="0.2">
      <c r="A140" s="88" t="s">
        <v>75</v>
      </c>
      <c r="B140" s="93"/>
      <c r="C140" s="50">
        <f>C141</f>
        <v>0</v>
      </c>
      <c r="D140" s="50">
        <f t="shared" ref="D140:E140" si="28">D141</f>
        <v>0</v>
      </c>
      <c r="E140" s="50">
        <f t="shared" si="28"/>
        <v>0</v>
      </c>
    </row>
    <row r="141" spans="1:5" ht="27" customHeight="1" x14ac:dyDescent="0.2">
      <c r="A141" s="60" t="s">
        <v>125</v>
      </c>
      <c r="B141" s="67" t="s">
        <v>124</v>
      </c>
      <c r="C141" s="51">
        <v>0</v>
      </c>
      <c r="D141" s="51">
        <v>0</v>
      </c>
      <c r="E141" s="46">
        <v>0</v>
      </c>
    </row>
    <row r="142" spans="1:5" ht="27" customHeight="1" x14ac:dyDescent="0.2">
      <c r="A142" s="88" t="s">
        <v>76</v>
      </c>
      <c r="B142" s="93"/>
      <c r="C142" s="50">
        <f>C143</f>
        <v>3958.2</v>
      </c>
      <c r="D142" s="50">
        <f t="shared" ref="D142:E142" si="29">D143</f>
        <v>1835.5</v>
      </c>
      <c r="E142" s="50">
        <f t="shared" si="29"/>
        <v>1835.5</v>
      </c>
    </row>
    <row r="143" spans="1:5" ht="27" customHeight="1" x14ac:dyDescent="0.2">
      <c r="A143" s="60" t="s">
        <v>125</v>
      </c>
      <c r="B143" s="67" t="s">
        <v>124</v>
      </c>
      <c r="C143" s="73">
        <v>3958.2</v>
      </c>
      <c r="D143" s="73">
        <v>1835.5</v>
      </c>
      <c r="E143" s="73">
        <v>1835.5</v>
      </c>
    </row>
    <row r="144" spans="1:5" ht="27" customHeight="1" x14ac:dyDescent="0.2">
      <c r="A144" s="88" t="s">
        <v>78</v>
      </c>
      <c r="B144" s="93"/>
      <c r="C144" s="50">
        <f>C145</f>
        <v>27383.9</v>
      </c>
      <c r="D144" s="50">
        <f t="shared" ref="D144:E144" si="30">D145</f>
        <v>0</v>
      </c>
      <c r="E144" s="50">
        <f t="shared" si="30"/>
        <v>0</v>
      </c>
    </row>
    <row r="145" spans="1:5" ht="27" customHeight="1" x14ac:dyDescent="0.2">
      <c r="A145" s="60" t="s">
        <v>125</v>
      </c>
      <c r="B145" s="67" t="s">
        <v>124</v>
      </c>
      <c r="C145" s="51">
        <v>27383.9</v>
      </c>
      <c r="D145" s="51">
        <v>0</v>
      </c>
      <c r="E145" s="46">
        <v>0</v>
      </c>
    </row>
    <row r="146" spans="1:5" ht="32.25" customHeight="1" x14ac:dyDescent="0.2">
      <c r="A146" s="88" t="s">
        <v>79</v>
      </c>
      <c r="B146" s="93"/>
      <c r="C146" s="50">
        <f>C147</f>
        <v>637.79999999999995</v>
      </c>
      <c r="D146" s="50">
        <f t="shared" ref="D146:E146" si="31">D147</f>
        <v>637.79999999999995</v>
      </c>
      <c r="E146" s="50">
        <f t="shared" si="31"/>
        <v>637.79999999999995</v>
      </c>
    </row>
    <row r="147" spans="1:5" ht="27" customHeight="1" x14ac:dyDescent="0.2">
      <c r="A147" s="60" t="s">
        <v>125</v>
      </c>
      <c r="B147" s="67" t="s">
        <v>124</v>
      </c>
      <c r="C147" s="45">
        <v>637.79999999999995</v>
      </c>
      <c r="D147" s="45">
        <v>637.79999999999995</v>
      </c>
      <c r="E147" s="45">
        <v>637.79999999999995</v>
      </c>
    </row>
    <row r="148" spans="1:5" ht="29.25" customHeight="1" x14ac:dyDescent="0.2">
      <c r="A148" s="94" t="s">
        <v>80</v>
      </c>
      <c r="B148" s="95"/>
      <c r="C148" s="50">
        <f>C149</f>
        <v>21768</v>
      </c>
      <c r="D148" s="50">
        <f t="shared" ref="D148:E148" si="32">D149</f>
        <v>24693</v>
      </c>
      <c r="E148" s="50">
        <f t="shared" si="32"/>
        <v>32600.600000000002</v>
      </c>
    </row>
    <row r="149" spans="1:5" ht="27" customHeight="1" x14ac:dyDescent="0.2">
      <c r="A149" s="53" t="s">
        <v>183</v>
      </c>
      <c r="B149" s="61" t="s">
        <v>169</v>
      </c>
      <c r="C149" s="45">
        <f>21129.1+638.9</f>
        <v>21768</v>
      </c>
      <c r="D149" s="45">
        <v>24693</v>
      </c>
      <c r="E149" s="45">
        <v>32600.600000000002</v>
      </c>
    </row>
    <row r="150" spans="1:5" ht="27" customHeight="1" x14ac:dyDescent="0.2">
      <c r="A150" s="88" t="s">
        <v>81</v>
      </c>
      <c r="B150" s="93"/>
      <c r="C150" s="50">
        <f>C151+C152</f>
        <v>922022.7</v>
      </c>
      <c r="D150" s="50">
        <f t="shared" ref="D150:E150" si="33">D151+D152</f>
        <v>774149.7</v>
      </c>
      <c r="E150" s="50">
        <f t="shared" si="33"/>
        <v>812690.2</v>
      </c>
    </row>
    <row r="151" spans="1:5" ht="27" customHeight="1" x14ac:dyDescent="0.2">
      <c r="A151" s="70" t="s">
        <v>129</v>
      </c>
      <c r="B151" s="67" t="s">
        <v>124</v>
      </c>
      <c r="C151" s="45">
        <v>624999.1</v>
      </c>
      <c r="D151" s="45">
        <v>774149.7</v>
      </c>
      <c r="E151" s="45">
        <v>812690.2</v>
      </c>
    </row>
    <row r="152" spans="1:5" ht="27" customHeight="1" x14ac:dyDescent="0.2">
      <c r="A152" s="70" t="s">
        <v>129</v>
      </c>
      <c r="B152" s="71" t="s">
        <v>126</v>
      </c>
      <c r="C152" s="45">
        <v>297023.59999999998</v>
      </c>
      <c r="D152" s="45">
        <v>0</v>
      </c>
      <c r="E152" s="45">
        <v>0</v>
      </c>
    </row>
    <row r="153" spans="1:5" ht="34.5" customHeight="1" x14ac:dyDescent="0.2">
      <c r="A153" s="88" t="s">
        <v>82</v>
      </c>
      <c r="B153" s="93"/>
      <c r="C153" s="50">
        <f>C154</f>
        <v>157674.20000000001</v>
      </c>
      <c r="D153" s="50">
        <f t="shared" ref="D153:E153" si="34">D154</f>
        <v>253853.9</v>
      </c>
      <c r="E153" s="50">
        <f t="shared" si="34"/>
        <v>0</v>
      </c>
    </row>
    <row r="154" spans="1:5" ht="27" customHeight="1" x14ac:dyDescent="0.2">
      <c r="A154" s="60" t="s">
        <v>125</v>
      </c>
      <c r="B154" s="67" t="s">
        <v>124</v>
      </c>
      <c r="C154" s="45">
        <f>150000-15000+22674.2</f>
        <v>157674.20000000001</v>
      </c>
      <c r="D154" s="45">
        <v>253853.9</v>
      </c>
      <c r="E154" s="45">
        <v>0</v>
      </c>
    </row>
    <row r="155" spans="1:5" ht="20.25" customHeight="1" x14ac:dyDescent="0.2">
      <c r="A155" s="1"/>
      <c r="B155" s="26" t="s">
        <v>44</v>
      </c>
      <c r="C155" s="50">
        <f>C156+C158+C160+C162+C164</f>
        <v>49082.2</v>
      </c>
      <c r="D155" s="50">
        <f t="shared" ref="D155:E155" si="35">D156+D158+D160</f>
        <v>39318.300000000003</v>
      </c>
      <c r="E155" s="50">
        <f t="shared" si="35"/>
        <v>40278.6</v>
      </c>
    </row>
    <row r="156" spans="1:5" ht="72" customHeight="1" x14ac:dyDescent="0.2">
      <c r="A156" s="88" t="s">
        <v>188</v>
      </c>
      <c r="B156" s="92"/>
      <c r="C156" s="18">
        <f>C157</f>
        <v>33544.800000000003</v>
      </c>
      <c r="D156" s="18">
        <f t="shared" ref="D156:E156" si="36">D157</f>
        <v>34435.300000000003</v>
      </c>
      <c r="E156" s="18">
        <f t="shared" si="36"/>
        <v>35325.9</v>
      </c>
    </row>
    <row r="157" spans="1:5" ht="99.75" customHeight="1" x14ac:dyDescent="0.2">
      <c r="A157" s="72" t="s">
        <v>137</v>
      </c>
      <c r="B157" s="67" t="s">
        <v>136</v>
      </c>
      <c r="C157" s="45">
        <v>33544.800000000003</v>
      </c>
      <c r="D157" s="45">
        <v>34435.300000000003</v>
      </c>
      <c r="E157" s="45">
        <v>35325.9</v>
      </c>
    </row>
    <row r="158" spans="1:5" ht="57" customHeight="1" x14ac:dyDescent="0.2">
      <c r="A158" s="90" t="s">
        <v>84</v>
      </c>
      <c r="B158" s="91"/>
      <c r="C158" s="18">
        <f>C159</f>
        <v>3957.2</v>
      </c>
      <c r="D158" s="18">
        <f t="shared" ref="D158:E158" si="37">D159</f>
        <v>3855.4</v>
      </c>
      <c r="E158" s="18">
        <f t="shared" si="37"/>
        <v>3925.1</v>
      </c>
    </row>
    <row r="159" spans="1:5" ht="59.25" customHeight="1" x14ac:dyDescent="0.2">
      <c r="A159" s="60" t="s">
        <v>139</v>
      </c>
      <c r="B159" s="69" t="s">
        <v>138</v>
      </c>
      <c r="C159" s="45">
        <v>3957.2</v>
      </c>
      <c r="D159" s="45">
        <v>3855.4</v>
      </c>
      <c r="E159" s="45">
        <v>3925.1</v>
      </c>
    </row>
    <row r="160" spans="1:5" ht="66" customHeight="1" x14ac:dyDescent="0.2">
      <c r="A160" s="88" t="s">
        <v>180</v>
      </c>
      <c r="B160" s="89"/>
      <c r="C160" s="48">
        <f>C161</f>
        <v>1039</v>
      </c>
      <c r="D160" s="48">
        <f t="shared" ref="D160:E160" si="38">D161</f>
        <v>1027.5999999999999</v>
      </c>
      <c r="E160" s="48">
        <f t="shared" si="38"/>
        <v>1027.5999999999999</v>
      </c>
    </row>
    <row r="161" spans="1:7" ht="106.5" customHeight="1" x14ac:dyDescent="0.2">
      <c r="A161" s="63" t="s">
        <v>181</v>
      </c>
      <c r="B161" s="64" t="s">
        <v>182</v>
      </c>
      <c r="C161" s="45">
        <f>1027.6+11.4</f>
        <v>1039</v>
      </c>
      <c r="D161" s="45">
        <v>1027.5999999999999</v>
      </c>
      <c r="E161" s="45">
        <v>1027.5999999999999</v>
      </c>
    </row>
    <row r="162" spans="1:7" s="78" customFormat="1" ht="26.25" customHeight="1" x14ac:dyDescent="0.2">
      <c r="A162" s="85" t="s">
        <v>190</v>
      </c>
      <c r="B162" s="86"/>
      <c r="C162" s="81">
        <f>C163</f>
        <v>1541.2</v>
      </c>
      <c r="D162" s="77"/>
      <c r="E162" s="77"/>
    </row>
    <row r="163" spans="1:7" s="78" customFormat="1" ht="26.25" customHeight="1" x14ac:dyDescent="0.2">
      <c r="A163" s="79" t="s">
        <v>191</v>
      </c>
      <c r="B163" s="80" t="s">
        <v>192</v>
      </c>
      <c r="C163" s="77">
        <v>1541.2</v>
      </c>
      <c r="D163" s="77"/>
      <c r="E163" s="77"/>
    </row>
    <row r="164" spans="1:7" s="78" customFormat="1" ht="26.25" customHeight="1" x14ac:dyDescent="0.2">
      <c r="A164" s="85" t="s">
        <v>193</v>
      </c>
      <c r="B164" s="87"/>
      <c r="C164" s="81">
        <f>C165</f>
        <v>9000</v>
      </c>
      <c r="D164" s="77"/>
      <c r="E164" s="77"/>
    </row>
    <row r="165" spans="1:7" s="78" customFormat="1" ht="26.25" customHeight="1" x14ac:dyDescent="0.2">
      <c r="A165" s="79" t="s">
        <v>191</v>
      </c>
      <c r="B165" s="80" t="s">
        <v>192</v>
      </c>
      <c r="C165" s="77">
        <v>9000</v>
      </c>
      <c r="D165" s="77"/>
      <c r="E165" s="77"/>
    </row>
    <row r="166" spans="1:7" ht="34.5" customHeight="1" x14ac:dyDescent="0.2">
      <c r="A166" s="22" t="s">
        <v>43</v>
      </c>
      <c r="B166" s="26" t="s">
        <v>187</v>
      </c>
      <c r="C166" s="18">
        <v>0</v>
      </c>
      <c r="D166" s="18">
        <v>0</v>
      </c>
      <c r="E166" s="18">
        <v>0</v>
      </c>
    </row>
    <row r="167" spans="1:7" ht="25.5" x14ac:dyDescent="0.2">
      <c r="A167" s="42" t="s">
        <v>27</v>
      </c>
      <c r="B167" s="39" t="s">
        <v>26</v>
      </c>
      <c r="C167" s="54">
        <v>0</v>
      </c>
      <c r="D167" s="54">
        <v>0</v>
      </c>
      <c r="E167" s="54">
        <v>0</v>
      </c>
    </row>
    <row r="168" spans="1:7" ht="25.5" x14ac:dyDescent="0.2">
      <c r="A168" s="42" t="s">
        <v>170</v>
      </c>
      <c r="B168" s="39" t="s">
        <v>85</v>
      </c>
      <c r="C168" s="54">
        <v>0</v>
      </c>
      <c r="D168" s="54">
        <v>0</v>
      </c>
      <c r="E168" s="47">
        <v>0</v>
      </c>
      <c r="G168" s="10"/>
    </row>
    <row r="169" spans="1:7" ht="19.5" customHeight="1" x14ac:dyDescent="0.2">
      <c r="B169" s="55" t="s">
        <v>21</v>
      </c>
      <c r="C169" s="56">
        <f>C8+C60+C61+C63+C99+C155+C166+C167+C168+C62</f>
        <v>5487404.7000000002</v>
      </c>
      <c r="D169" s="56">
        <f>D8+D60+D61+D63+D99+D155+D166+D167+D168</f>
        <v>4453255.3</v>
      </c>
      <c r="E169" s="56">
        <f>E8+E60+E61+E63+E99+E155+E166+E167+E168</f>
        <v>4162687.3000000003</v>
      </c>
    </row>
    <row r="170" spans="1:7" ht="24" customHeight="1" x14ac:dyDescent="0.2"/>
    <row r="171" spans="1:7" hidden="1" x14ac:dyDescent="0.2">
      <c r="B171" s="65">
        <v>15001</v>
      </c>
      <c r="C171" s="59">
        <f>C60</f>
        <v>829820</v>
      </c>
      <c r="D171" s="59">
        <f>D60</f>
        <v>397469.3</v>
      </c>
      <c r="E171" s="59">
        <f>E60</f>
        <v>287037.2</v>
      </c>
    </row>
    <row r="172" spans="1:7" hidden="1" x14ac:dyDescent="0.2">
      <c r="B172" s="84">
        <v>16549</v>
      </c>
      <c r="C172" s="59">
        <v>2000</v>
      </c>
      <c r="D172" s="59"/>
      <c r="E172" s="59"/>
    </row>
    <row r="173" spans="1:7" hidden="1" x14ac:dyDescent="0.2">
      <c r="B173" s="65">
        <v>15002</v>
      </c>
      <c r="C173" s="8">
        <f>C61</f>
        <v>248177.7</v>
      </c>
      <c r="D173" s="8">
        <f t="shared" ref="D173:E173" si="39">D61</f>
        <v>0</v>
      </c>
      <c r="E173" s="8">
        <f t="shared" si="39"/>
        <v>0</v>
      </c>
    </row>
    <row r="174" spans="1:7" hidden="1" x14ac:dyDescent="0.2">
      <c r="B174" s="65">
        <v>30024</v>
      </c>
      <c r="C174" s="8">
        <f>C65+C69+C72+C74++C76+C78+C80+C82+C84+C86++C88+C90+C94</f>
        <v>60895.6</v>
      </c>
      <c r="D174" s="8">
        <f t="shared" ref="D174:E174" si="40">D65+D69+D72+D74++D76+D78+D80+D82+D84+D86++D88+D90+D94</f>
        <v>54594.000000000007</v>
      </c>
      <c r="E174" s="8">
        <f t="shared" si="40"/>
        <v>54998.700000000004</v>
      </c>
    </row>
    <row r="175" spans="1:7" hidden="1" x14ac:dyDescent="0.2">
      <c r="B175" s="65">
        <v>30027</v>
      </c>
      <c r="C175" s="8">
        <f>C66</f>
        <v>98713.9</v>
      </c>
      <c r="D175" s="8">
        <f t="shared" ref="D175:E175" si="41">D66</f>
        <v>67460.800000000003</v>
      </c>
      <c r="E175" s="8">
        <f t="shared" si="41"/>
        <v>67460.800000000003</v>
      </c>
    </row>
    <row r="176" spans="1:7" hidden="1" x14ac:dyDescent="0.2">
      <c r="B176" s="65">
        <v>30029</v>
      </c>
      <c r="C176" s="8">
        <f>C70</f>
        <v>23133.1</v>
      </c>
      <c r="D176" s="8">
        <f t="shared" ref="D176:E176" si="42">D70</f>
        <v>22799.5</v>
      </c>
      <c r="E176" s="8">
        <f t="shared" si="42"/>
        <v>22799.5</v>
      </c>
    </row>
    <row r="177" spans="2:5" hidden="1" x14ac:dyDescent="0.2">
      <c r="B177" s="65">
        <v>35082</v>
      </c>
      <c r="C177" s="8">
        <f>C67</f>
        <v>25500</v>
      </c>
      <c r="D177" s="8">
        <f t="shared" ref="D177:E177" si="43">D67</f>
        <v>22700</v>
      </c>
      <c r="E177" s="8">
        <f t="shared" si="43"/>
        <v>37700</v>
      </c>
    </row>
    <row r="178" spans="2:5" hidden="1" x14ac:dyDescent="0.2">
      <c r="B178" s="65">
        <v>35120</v>
      </c>
      <c r="C178" s="8">
        <f>C92</f>
        <v>6.4</v>
      </c>
      <c r="D178" s="8">
        <f t="shared" ref="D178:E178" si="44">D92</f>
        <v>104.5</v>
      </c>
      <c r="E178" s="8">
        <f t="shared" si="44"/>
        <v>6.2</v>
      </c>
    </row>
    <row r="179" spans="2:5" hidden="1" x14ac:dyDescent="0.2">
      <c r="B179" s="65">
        <v>39999</v>
      </c>
      <c r="C179" s="8">
        <f>C98+C96</f>
        <v>1233637.2000000002</v>
      </c>
      <c r="D179" s="8">
        <f t="shared" ref="D179:E179" si="45">D98+D96</f>
        <v>1358427.6</v>
      </c>
      <c r="E179" s="8">
        <f t="shared" si="45"/>
        <v>1358427.6</v>
      </c>
    </row>
    <row r="180" spans="2:5" hidden="1" x14ac:dyDescent="0.2">
      <c r="B180" s="65">
        <v>29999</v>
      </c>
      <c r="C180" s="8">
        <f>C101+C103+C105++C108+C110++C117+C119+C121+C128+C139+C141+C143++C145+C147+C154+C111</f>
        <v>903554.40000000014</v>
      </c>
      <c r="D180" s="8">
        <f>D101+D103+D105++D108+D110++D117+D119+D121+D128+D139+D141+D143++D145+D147+D154+D111</f>
        <v>748514.4</v>
      </c>
      <c r="E180" s="8">
        <f t="shared" ref="E180" si="46">E101+E103+E105++E108+E110++E117+E119+E121+E128+E139+E141+E143++E145+E147+E154+E111</f>
        <v>650806.6</v>
      </c>
    </row>
    <row r="181" spans="2:5" hidden="1" x14ac:dyDescent="0.2">
      <c r="B181" s="65">
        <v>25154</v>
      </c>
      <c r="C181" s="8">
        <f>C106</f>
        <v>0</v>
      </c>
      <c r="D181" s="8">
        <f t="shared" ref="D181:E181" si="47">D106</f>
        <v>0</v>
      </c>
      <c r="E181" s="8">
        <f t="shared" si="47"/>
        <v>50441.2</v>
      </c>
    </row>
    <row r="182" spans="2:5" hidden="1" x14ac:dyDescent="0.2">
      <c r="B182" s="65">
        <v>25027</v>
      </c>
      <c r="C182" s="8">
        <f>C115</f>
        <v>3421.8</v>
      </c>
      <c r="D182" s="8">
        <f t="shared" ref="D182:E182" si="48">D115</f>
        <v>4105.5</v>
      </c>
      <c r="E182" s="8">
        <f t="shared" si="48"/>
        <v>4105.5</v>
      </c>
    </row>
    <row r="183" spans="2:5" hidden="1" x14ac:dyDescent="0.2">
      <c r="B183" s="65">
        <v>25555</v>
      </c>
      <c r="C183" s="8">
        <f>C122</f>
        <v>24438</v>
      </c>
      <c r="D183" s="8">
        <f t="shared" ref="D183:E183" si="49">D122</f>
        <v>24435.4</v>
      </c>
      <c r="E183" s="8">
        <f t="shared" si="49"/>
        <v>24874.7</v>
      </c>
    </row>
    <row r="184" spans="2:5" hidden="1" x14ac:dyDescent="0.2">
      <c r="B184" s="65">
        <v>25424</v>
      </c>
      <c r="C184" s="8">
        <f>C123</f>
        <v>64000</v>
      </c>
      <c r="D184" s="8">
        <f t="shared" ref="D184:E184" si="50">D123</f>
        <v>0</v>
      </c>
      <c r="E184" s="8">
        <f t="shared" si="50"/>
        <v>0</v>
      </c>
    </row>
    <row r="185" spans="2:5" hidden="1" x14ac:dyDescent="0.2">
      <c r="B185" s="65">
        <v>20077</v>
      </c>
      <c r="C185" s="8">
        <f>C126+C152+C151</f>
        <v>990790.79999999993</v>
      </c>
      <c r="D185" s="8">
        <f t="shared" ref="D185:E185" si="51">D126+D152+D151</f>
        <v>945480.39999999991</v>
      </c>
      <c r="E185" s="8">
        <f t="shared" si="51"/>
        <v>812690.2</v>
      </c>
    </row>
    <row r="186" spans="2:5" hidden="1" x14ac:dyDescent="0.2">
      <c r="B186" s="65">
        <v>25559</v>
      </c>
      <c r="C186" s="8">
        <f>C129</f>
        <v>2196.4</v>
      </c>
      <c r="D186" s="8">
        <f t="shared" ref="D186:E186" si="52">D129</f>
        <v>0</v>
      </c>
      <c r="E186" s="8">
        <f t="shared" si="52"/>
        <v>0</v>
      </c>
    </row>
    <row r="187" spans="2:5" hidden="1" x14ac:dyDescent="0.2">
      <c r="B187" s="65">
        <v>25315</v>
      </c>
      <c r="C187" s="8">
        <f>C130</f>
        <v>47859</v>
      </c>
      <c r="D187" s="8">
        <f t="shared" ref="D187:E187" si="53">D130</f>
        <v>0</v>
      </c>
      <c r="E187" s="8">
        <f t="shared" si="53"/>
        <v>0</v>
      </c>
    </row>
    <row r="188" spans="2:5" hidden="1" x14ac:dyDescent="0.2">
      <c r="B188" s="65">
        <v>25576</v>
      </c>
      <c r="C188" s="8">
        <f>C135</f>
        <v>64653.8</v>
      </c>
      <c r="D188" s="8">
        <f t="shared" ref="D188:E188" si="54">D135</f>
        <v>0</v>
      </c>
      <c r="E188" s="8">
        <f t="shared" si="54"/>
        <v>0</v>
      </c>
    </row>
    <row r="189" spans="2:5" hidden="1" x14ac:dyDescent="0.2">
      <c r="B189" s="65">
        <v>25497</v>
      </c>
      <c r="C189" s="8">
        <f>C137</f>
        <v>4375.8999999999996</v>
      </c>
      <c r="D189" s="8">
        <f t="shared" ref="D189:E189" si="55">D137</f>
        <v>2552.6</v>
      </c>
      <c r="E189" s="8">
        <f t="shared" si="55"/>
        <v>2552.6</v>
      </c>
    </row>
    <row r="190" spans="2:5" hidden="1" x14ac:dyDescent="0.2">
      <c r="B190" s="65">
        <v>25304</v>
      </c>
      <c r="C190" s="8">
        <f>C149</f>
        <v>21768</v>
      </c>
      <c r="D190" s="8">
        <f t="shared" ref="D190:E190" si="56">D149</f>
        <v>24693</v>
      </c>
      <c r="E190" s="8">
        <f t="shared" si="56"/>
        <v>32600.600000000002</v>
      </c>
    </row>
    <row r="191" spans="2:5" hidden="1" x14ac:dyDescent="0.2">
      <c r="B191" s="65">
        <v>45303</v>
      </c>
      <c r="C191" s="8">
        <f>C157</f>
        <v>33544.800000000003</v>
      </c>
      <c r="D191" s="8">
        <f t="shared" ref="D191:E191" si="57">D157</f>
        <v>34435.300000000003</v>
      </c>
      <c r="E191" s="8">
        <f t="shared" si="57"/>
        <v>35325.9</v>
      </c>
    </row>
    <row r="192" spans="2:5" hidden="1" x14ac:dyDescent="0.2">
      <c r="B192" s="65">
        <v>45179</v>
      </c>
      <c r="C192" s="8">
        <f>C159</f>
        <v>3957.2</v>
      </c>
      <c r="D192" s="8">
        <f t="shared" ref="D192:E192" si="58">D159</f>
        <v>3855.4</v>
      </c>
      <c r="E192" s="8">
        <f t="shared" si="58"/>
        <v>3925.1</v>
      </c>
    </row>
    <row r="193" spans="2:5" hidden="1" x14ac:dyDescent="0.2">
      <c r="B193" s="74">
        <v>25513</v>
      </c>
      <c r="C193" s="8">
        <f>C131</f>
        <v>227.3</v>
      </c>
      <c r="D193" s="8">
        <f t="shared" ref="D193:E193" si="59">D131</f>
        <v>17507.8</v>
      </c>
      <c r="E193" s="8">
        <f t="shared" si="59"/>
        <v>0</v>
      </c>
    </row>
    <row r="194" spans="2:5" hidden="1" x14ac:dyDescent="0.2">
      <c r="B194" s="65">
        <v>45050</v>
      </c>
      <c r="C194" s="8">
        <f>C161</f>
        <v>1039</v>
      </c>
      <c r="D194" s="8">
        <f t="shared" ref="D194:E194" si="60">D161</f>
        <v>1027.5999999999999</v>
      </c>
      <c r="E194" s="8">
        <f t="shared" si="60"/>
        <v>1027.5999999999999</v>
      </c>
    </row>
    <row r="195" spans="2:5" hidden="1" x14ac:dyDescent="0.2">
      <c r="B195" s="75">
        <v>49999</v>
      </c>
      <c r="C195" s="8">
        <f>C162+C164</f>
        <v>10541.2</v>
      </c>
      <c r="D195" s="8">
        <f t="shared" ref="D195:E195" si="61">D162+D164</f>
        <v>0</v>
      </c>
      <c r="E195" s="8">
        <f t="shared" si="61"/>
        <v>0</v>
      </c>
    </row>
    <row r="196" spans="2:5" hidden="1" x14ac:dyDescent="0.2">
      <c r="B196" s="75">
        <v>25505</v>
      </c>
      <c r="C196" s="8">
        <f>C124</f>
        <v>4716.6000000000004</v>
      </c>
      <c r="D196" s="8">
        <f t="shared" ref="D196:E196" si="62">D124</f>
        <v>10539.2</v>
      </c>
      <c r="E196" s="8">
        <f t="shared" si="62"/>
        <v>0</v>
      </c>
    </row>
    <row r="197" spans="2:5" hidden="1" x14ac:dyDescent="0.2">
      <c r="C197" s="58">
        <f>SUM(C171:C196)</f>
        <v>4702968.1000000006</v>
      </c>
      <c r="D197" s="58">
        <f t="shared" ref="D197:E197" si="63">SUM(D171:D196)</f>
        <v>3740702.3</v>
      </c>
      <c r="E197" s="58">
        <f t="shared" si="63"/>
        <v>3446780.0000000005</v>
      </c>
    </row>
    <row r="198" spans="2:5" hidden="1" x14ac:dyDescent="0.2">
      <c r="B198" s="82"/>
      <c r="C198" s="76"/>
      <c r="D198" s="76">
        <f>3734702.3-D197</f>
        <v>-6000</v>
      </c>
      <c r="E198" s="76">
        <f>3446780-E197</f>
        <v>0</v>
      </c>
    </row>
  </sheetData>
  <mergeCells count="45">
    <mergeCell ref="A64:B64"/>
    <mergeCell ref="A68:B68"/>
    <mergeCell ref="A71:B71"/>
    <mergeCell ref="A73:B73"/>
    <mergeCell ref="A5:E5"/>
    <mergeCell ref="A75:B75"/>
    <mergeCell ref="A77:B77"/>
    <mergeCell ref="A81:B81"/>
    <mergeCell ref="A83:B83"/>
    <mergeCell ref="A85:B85"/>
    <mergeCell ref="A79:B79"/>
    <mergeCell ref="A102:B102"/>
    <mergeCell ref="A104:B104"/>
    <mergeCell ref="A107:B107"/>
    <mergeCell ref="A109:B109"/>
    <mergeCell ref="A87:B87"/>
    <mergeCell ref="A89:B89"/>
    <mergeCell ref="A91:B91"/>
    <mergeCell ref="A100:B100"/>
    <mergeCell ref="A93:B93"/>
    <mergeCell ref="A95:B95"/>
    <mergeCell ref="A97:B97"/>
    <mergeCell ref="A131:B131"/>
    <mergeCell ref="A138:B138"/>
    <mergeCell ref="A140:B140"/>
    <mergeCell ref="A142:B142"/>
    <mergeCell ref="A144:B144"/>
    <mergeCell ref="A111:B111"/>
    <mergeCell ref="A125:B125"/>
    <mergeCell ref="A127:B127"/>
    <mergeCell ref="A114:B114"/>
    <mergeCell ref="A116:B116"/>
    <mergeCell ref="A118:B118"/>
    <mergeCell ref="A120:B120"/>
    <mergeCell ref="A162:B162"/>
    <mergeCell ref="A164:B164"/>
    <mergeCell ref="A160:B160"/>
    <mergeCell ref="A158:B158"/>
    <mergeCell ref="A134:B134"/>
    <mergeCell ref="A136:B136"/>
    <mergeCell ref="A156:B156"/>
    <mergeCell ref="A150:B150"/>
    <mergeCell ref="A153:B153"/>
    <mergeCell ref="A146:B146"/>
    <mergeCell ref="A148:B148"/>
  </mergeCells>
  <phoneticPr fontId="2" type="noConversion"/>
  <printOptions horizontalCentered="1"/>
  <pageMargins left="0.25" right="0.25" top="0.75" bottom="0.75" header="0.3" footer="0.3"/>
  <pageSetup paperSize="9" scale="73" fitToHeight="0" orientation="portrait" r:id="rId1"/>
  <headerFooter alignWithMargins="0">
    <oddFooter>Страница &amp;P</oddFooter>
  </headerFooter>
  <rowBreaks count="2" manualBreakCount="2">
    <brk id="82" max="4" man="1"/>
    <brk id="11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2025</vt:lpstr>
      <vt:lpstr>'2025'!Заголовки_для_печати</vt:lpstr>
      <vt:lpstr>'2025'!Область_печати</vt:lpstr>
    </vt:vector>
  </TitlesOfParts>
  <Company>ГОУЭС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Любовь Меняйлова</cp:lastModifiedBy>
  <cp:lastPrinted>2025-10-23T20:52:19Z</cp:lastPrinted>
  <dcterms:created xsi:type="dcterms:W3CDTF">2003-11-27T05:43:56Z</dcterms:created>
  <dcterms:modified xsi:type="dcterms:W3CDTF">2025-10-23T20:53:39Z</dcterms:modified>
</cp:coreProperties>
</file>